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"/>
    </mc:Choice>
  </mc:AlternateContent>
  <xr:revisionPtr revIDLastSave="0" documentId="13_ncr:1_{4E4D1928-A3CA-411C-97C2-B9F094924EDB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январь" sheetId="2" state="hidden" r:id="rId1"/>
    <sheet name="февраль" sheetId="3" state="hidden" r:id="rId2"/>
    <sheet name="март" sheetId="4" r:id="rId3"/>
    <sheet name="апрель" sheetId="5" state="hidden" r:id="rId4"/>
    <sheet name="май" sheetId="6" state="hidden" r:id="rId5"/>
    <sheet name="июнь" sheetId="7" state="hidden" r:id="rId6"/>
    <sheet name="июль" sheetId="8" state="hidden" r:id="rId7"/>
    <sheet name="август" sheetId="9" state="hidden" r:id="rId8"/>
    <sheet name="сентябрь" sheetId="10" state="hidden" r:id="rId9"/>
    <sheet name="октябрь" sheetId="11" state="hidden" r:id="rId10"/>
    <sheet name="ноябрь" sheetId="12" state="hidden" r:id="rId11"/>
    <sheet name="декабрь" sheetId="13" state="hidden" r:id="rId12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11">декабрь!$A$1:$K$21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0">ноябрь!$A$1:$K$21</definedName>
    <definedName name="_xlnm.Print_Area" localSheetId="9">октябрь!$A$1:$K$21</definedName>
    <definedName name="_xlnm.Print_Area" localSheetId="8">сентябрь!$A$1:$K$21</definedName>
    <definedName name="_xlnm.Print_Area" localSheetId="1">февраль!$A$1:$K$21</definedName>
    <definedName name="_xlnm.Print_Area" localSheetId="0">январь!$A$1:$K$21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" l="1"/>
  <c r="F7" i="4"/>
  <c r="C7" i="4"/>
  <c r="I7" i="3"/>
  <c r="F7" i="3"/>
  <c r="C7" i="3"/>
  <c r="I7" i="2"/>
  <c r="F7" i="2"/>
  <c r="C7" i="2"/>
  <c r="J11" i="13"/>
  <c r="G11" i="13"/>
  <c r="D11" i="13"/>
  <c r="D8" i="13"/>
  <c r="I11" i="13"/>
  <c r="F11" i="13"/>
  <c r="C11" i="13"/>
  <c r="G8" i="8"/>
  <c r="G7" i="5"/>
  <c r="G7" i="6"/>
  <c r="G7" i="7"/>
  <c r="G7" i="8"/>
  <c r="G7" i="9"/>
  <c r="G7" i="10"/>
  <c r="G7" i="11"/>
  <c r="G7" i="12"/>
  <c r="G7" i="13"/>
  <c r="D7" i="5"/>
  <c r="D7" i="6"/>
  <c r="D7" i="7"/>
  <c r="D7" i="8"/>
  <c r="D7" i="9"/>
  <c r="D7" i="10"/>
  <c r="D7" i="11"/>
  <c r="D7" i="12"/>
  <c r="D7" i="13"/>
  <c r="J7" i="5"/>
  <c r="J7" i="6"/>
  <c r="J7" i="7"/>
  <c r="J7" i="8"/>
  <c r="J7" i="9"/>
  <c r="J7" i="10"/>
  <c r="J7" i="11"/>
  <c r="J7" i="12"/>
  <c r="J7" i="13"/>
  <c r="C7" i="5"/>
  <c r="C7" i="6"/>
  <c r="C7" i="7"/>
  <c r="C7" i="8"/>
  <c r="C7" i="9"/>
  <c r="C7" i="10"/>
  <c r="C7" i="11"/>
  <c r="C7" i="12"/>
  <c r="C7" i="13"/>
  <c r="F7" i="5"/>
  <c r="F7" i="6"/>
  <c r="F7" i="7"/>
  <c r="F7" i="8"/>
  <c r="F7" i="9"/>
  <c r="F7" i="10"/>
  <c r="F7" i="11"/>
  <c r="F7" i="12"/>
  <c r="F7" i="13"/>
  <c r="I7" i="5"/>
  <c r="M7" i="4"/>
  <c r="M7" i="3"/>
  <c r="I11" i="9"/>
  <c r="I11" i="10"/>
  <c r="C11" i="9"/>
  <c r="C11" i="10"/>
  <c r="F11" i="9"/>
  <c r="F11" i="10"/>
  <c r="I7" i="6"/>
  <c r="I7" i="7"/>
  <c r="J8" i="9"/>
  <c r="J8" i="10"/>
  <c r="J8" i="13"/>
  <c r="I8" i="5"/>
  <c r="I8" i="6"/>
  <c r="F8" i="5"/>
  <c r="F8" i="6"/>
  <c r="G11" i="9"/>
  <c r="D8" i="9"/>
  <c r="D8" i="10"/>
  <c r="C8" i="5"/>
  <c r="C8" i="6"/>
  <c r="I8" i="7"/>
  <c r="I8" i="8"/>
  <c r="I8" i="9"/>
  <c r="G11" i="10"/>
  <c r="I7" i="8"/>
  <c r="I7" i="9"/>
  <c r="I7" i="10"/>
  <c r="I7" i="11"/>
  <c r="I7" i="12"/>
  <c r="I7" i="13"/>
  <c r="C8" i="7"/>
  <c r="F8" i="7"/>
  <c r="F8" i="8"/>
  <c r="F8" i="9"/>
  <c r="M7" i="5"/>
  <c r="M7" i="6"/>
  <c r="G8" i="9"/>
  <c r="G8" i="10"/>
  <c r="G8" i="13"/>
  <c r="M7" i="7"/>
  <c r="I8" i="10"/>
  <c r="M7" i="10"/>
  <c r="F8" i="10"/>
  <c r="F8" i="11"/>
  <c r="F8" i="12"/>
  <c r="F8" i="13"/>
  <c r="C8" i="8"/>
  <c r="C8" i="9"/>
  <c r="D11" i="9"/>
  <c r="C8" i="10"/>
  <c r="C8" i="11"/>
  <c r="C8" i="12"/>
  <c r="C8" i="13"/>
  <c r="D11" i="10"/>
  <c r="I8" i="11"/>
  <c r="M7" i="2"/>
  <c r="N7" i="2"/>
  <c r="I8" i="12"/>
  <c r="M7" i="11"/>
  <c r="N7" i="3"/>
  <c r="I8" i="13"/>
  <c r="O11" i="13"/>
  <c r="P11" i="13"/>
  <c r="M7" i="12"/>
  <c r="N7" i="4"/>
  <c r="N7" i="5"/>
  <c r="N7" i="6"/>
  <c r="N7" i="7"/>
  <c r="J11" i="9"/>
  <c r="M7" i="8"/>
  <c r="N7" i="8"/>
  <c r="J11" i="10"/>
  <c r="N7" i="10"/>
  <c r="M7" i="9"/>
  <c r="N7" i="9"/>
  <c r="N7" i="11"/>
  <c r="M7" i="13"/>
  <c r="N7" i="13"/>
  <c r="N7" i="12"/>
</calcChain>
</file>

<file path=xl/sharedStrings.xml><?xml version="1.0" encoding="utf-8"?>
<sst xmlns="http://schemas.openxmlformats.org/spreadsheetml/2006/main" count="348" uniqueCount="34">
  <si>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</si>
  <si>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</si>
  <si>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</si>
  <si>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</si>
  <si>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</si>
  <si>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</si>
  <si>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</si>
  <si>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</si>
  <si>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</si>
  <si>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</si>
  <si>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</si>
  <si>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</si>
  <si>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</si>
  <si>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</si>
  <si>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</si>
  <si>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</si>
  <si>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</si>
  <si>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</si>
  <si>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август 2022 года</t>
  </si>
  <si>
    <t xml:space="preserve">Приложение N 4
к стандартам раскрытия информации
субъектами оптового и розничных
рынков электрической энергии
</t>
  </si>
  <si>
    <t>ИНФОРМАЦИЯ
об осуществлении технологического присоединения
по договорам, заключенным ООО ЭСК "Энергия"
за апрель 2023 года</t>
  </si>
  <si>
    <t>ИНФОРМАЦИЯ
об осуществлении технологического присоединения
по договорам, заключенным ООО ЭСК "Энергия"
за май 2023 года</t>
  </si>
  <si>
    <t>ИНФОРМАЦИЯ
об осуществлении технологического присоединения
по договорам, заключенным ООО ЭСК "Энергия"
за июнь 2023 года</t>
  </si>
  <si>
    <t>ИНФОРМАЦИЯ
об осуществлении технологического присоединения
по договорам, заключенным ООО ЭСК "Энергия"
за июль 2023 года</t>
  </si>
  <si>
    <t>ИНФОРМАЦИЯ
об осуществлении технологического присоединения
по договорам, заключенным ООО ЭСК "Энергия"
за сентябрь 2023 года</t>
  </si>
  <si>
    <t>ИНФОРМАЦИЯ
об осуществлении технологического присоединения
по договорам, заключенным ООО ЭСК "Энергия"
за октябрь 2023 года</t>
  </si>
  <si>
    <t>ИНФОРМАЦИЯ
об осуществлении технологического присоединения
по договорам, заключенным ООО ЭСК "Энергия"
за ноябрь 2023 года</t>
  </si>
  <si>
    <t>Генеральный директор ООО ЭСК "Энергия"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</si>
  <si>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декабрь 2023 года</t>
  </si>
  <si>
    <t>ИНФОРМАЦИЯ
об осуществлении технологического присоединения
по договорам, заключенным ООО ЭСК "Энергия"
за январь 2024 года</t>
  </si>
  <si>
    <t>ИНФОРМАЦИЯ
об осуществлении технологического присоединения
по договорам, заключенным ООО ЭСК "Энергия"
за февраль 2024 года</t>
  </si>
  <si>
    <t>Генеральный 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</si>
  <si>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март 2024 года</t>
  </si>
  <si>
    <t>Генеральный директор ООО ЭСК "Энергия"                                                                                                                         А.В. Портнягин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</si>
</sst>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#,##0.00000"/>
    <numFmt numFmtId="167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2"/>
    </xf>
    <xf numFmtId="0" fontId="5" fillId="0" borderId="2" xfId="1" applyBorder="1" applyAlignment="1">
      <alignment horizontal="left" vertical="center" wrapText="1" indent="2"/>
    </xf>
    <xf numFmtId="164" fontId="4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3" fillId="0" borderId="2" xfId="0" applyFont="1" applyBorder="1" applyAlignment="1">
      <alignment vertical="center" wrapText="1"/>
    </xf>
    <xf numFmtId="165" fontId="0" fillId="0" borderId="0" xfId="0" applyNumberFormat="1"/>
    <xf numFmtId="4" fontId="4" fillId="0" borderId="2" xfId="0" applyNumberFormat="1" applyFont="1" applyBorder="1" applyAlignment="1">
      <alignment vertical="center" wrapText="1"/>
    </xf>
    <xf numFmtId="4" fontId="0" fillId="0" borderId="0" xfId="0" applyNumberFormat="1"/>
    <xf numFmtId="166" fontId="0" fillId="0" borderId="0" xfId="0" applyNumberFormat="1"/>
    <xf numFmtId="0" fontId="2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167" fontId="4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1"/>
  <sheetViews>
    <sheetView view="pageBreakPreview" topLeftCell="A10" zoomScaleNormal="100" zoomScaleSheetLayoutView="100" workbookViewId="0">
      <selection activeCell="E24" sqref="E24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12</f>
        <v>12</v>
      </c>
      <c r="D7" s="2"/>
      <c r="E7" s="2"/>
      <c r="F7" s="6">
        <f>132</f>
        <v>132</v>
      </c>
      <c r="G7" s="6"/>
      <c r="H7" s="2"/>
      <c r="I7" s="3">
        <f>376.124/1.2</f>
        <v>313.43666666666672</v>
      </c>
      <c r="J7" s="2"/>
      <c r="K7" s="2"/>
      <c r="M7" s="7">
        <f>I7+I8+J8+J11</f>
        <v>313.43666666666672</v>
      </c>
      <c r="N7">
        <f>M7*1.2</f>
        <v>376.12400000000008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E6B5-3D80-4431-BA97-514CAAF89B3B}">
  <sheetPr>
    <pageSetUpPr fitToPage="1"/>
  </sheetPr>
  <dimension ref="A1:P21"/>
  <sheetViews>
    <sheetView view="pageBreakPreview" topLeftCell="E1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сентябрь!C7+14</f>
        <v>104</v>
      </c>
      <c r="D7" s="2">
        <f>сентябрь!D7</f>
        <v>0</v>
      </c>
      <c r="E7" s="2"/>
      <c r="F7" s="15">
        <f>сентябрь!F7+183</f>
        <v>1289</v>
      </c>
      <c r="G7" s="6">
        <f>сентябрь!G7</f>
        <v>0</v>
      </c>
      <c r="H7" s="2"/>
      <c r="I7" s="10">
        <f>сентябрь!I7+634.676/1.2</f>
        <v>3022.2462583333336</v>
      </c>
      <c r="J7" s="10">
        <f>сентябрь!J7</f>
        <v>0</v>
      </c>
      <c r="K7" s="2"/>
      <c r="M7" s="11">
        <f>I7+I8+J8+J11+I11+J7</f>
        <v>3075.4462583333334</v>
      </c>
      <c r="N7" s="12">
        <f>M7*1.2</f>
        <v>3690.5355099999997</v>
      </c>
    </row>
    <row r="8" spans="1:16" x14ac:dyDescent="0.25">
      <c r="A8" s="1">
        <v>2</v>
      </c>
      <c r="B8" s="2" t="s">
        <v>11</v>
      </c>
      <c r="C8" s="2">
        <f>сентябрь!C8</f>
        <v>1</v>
      </c>
      <c r="D8" s="2"/>
      <c r="E8" s="2"/>
      <c r="F8" s="6">
        <f>сентябрь!F8</f>
        <v>30</v>
      </c>
      <c r="G8" s="6"/>
      <c r="H8" s="2"/>
      <c r="I8" s="10">
        <f>сентябрь!I8</f>
        <v>53.2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423EAEC-CB92-4D76-B99B-9FBFC43A9723}"/>
    <hyperlink ref="B10" location="Par2094" display="Par2094" xr:uid="{CB23AA63-A7A9-4C19-874A-EAE4DE50F08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26DA-D4AB-4889-BFF6-1A37A8A92E9F}">
  <sheetPr>
    <pageSetUpPr fitToPage="1"/>
  </sheetPr>
  <dimension ref="A1:P21"/>
  <sheetViews>
    <sheetView view="pageBreakPreview" topLeftCell="E1" zoomScaleNormal="100" zoomScaleSheetLayoutView="100" workbookViewId="0">
      <selection activeCell="N7" sqref="N7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октябрь!C7+8</f>
        <v>112</v>
      </c>
      <c r="D7" s="2">
        <f>октябрь!D7</f>
        <v>0</v>
      </c>
      <c r="E7" s="2"/>
      <c r="F7" s="10">
        <f>октябрь!F7+102</f>
        <v>1391</v>
      </c>
      <c r="G7" s="10">
        <f>октябрь!G7</f>
        <v>0</v>
      </c>
      <c r="H7" s="2"/>
      <c r="I7" s="10">
        <f>октябрь!I7+360.696/1.2</f>
        <v>3322.8262583333335</v>
      </c>
      <c r="J7" s="10">
        <f>октябрь!J7</f>
        <v>0</v>
      </c>
      <c r="K7" s="2"/>
      <c r="M7" s="11">
        <f>I7+I8+J8+J11+I11+J7</f>
        <v>10706.730516666667</v>
      </c>
      <c r="N7" s="12">
        <f>M7*1.2</f>
        <v>12848.07662</v>
      </c>
    </row>
    <row r="8" spans="1:16" x14ac:dyDescent="0.25">
      <c r="A8" s="1">
        <v>2</v>
      </c>
      <c r="B8" s="2" t="s">
        <v>11</v>
      </c>
      <c r="C8" s="2">
        <f>октябрь!C8+1</f>
        <v>2</v>
      </c>
      <c r="D8" s="2"/>
      <c r="E8" s="2"/>
      <c r="F8" s="10">
        <f>октябрь!F8+18.6</f>
        <v>48.6</v>
      </c>
      <c r="G8" s="10"/>
      <c r="H8" s="2"/>
      <c r="I8" s="10">
        <f>октябрь!I8+8796.84511/1.2</f>
        <v>7383.9042583333339</v>
      </c>
      <c r="J8" s="10"/>
      <c r="K8" s="2"/>
      <c r="N8" s="1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85F5936-A931-4B1E-B0FC-F30F4E23096B}"/>
    <hyperlink ref="B10" location="Par2094" display="Par2094" xr:uid="{0697E962-3AA2-4817-B505-DD24136D7E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4FD3-CB5E-4013-9D57-E5102EA38DE7}">
  <sheetPr>
    <pageSetUpPr fitToPage="1"/>
  </sheetPr>
  <dimension ref="A1:P21"/>
  <sheetViews>
    <sheetView view="pageBreakPreview" zoomScaleNormal="100" zoomScaleSheetLayoutView="100" workbookViewId="0">
      <selection activeCell="P11" sqref="P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hidden="1" customWidth="1"/>
    <col min="14" max="14" width="13.5703125" hidden="1" customWidth="1"/>
    <col min="16" max="16" width="17.85546875" customWidth="1"/>
  </cols>
  <sheetData>
    <row r="1" spans="1:16" ht="81.75" customHeight="1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ноябрь!C7+38</f>
        <v>150</v>
      </c>
      <c r="D7" s="2">
        <f>ноябрь!D7</f>
        <v>0</v>
      </c>
      <c r="E7" s="2"/>
      <c r="F7" s="15">
        <f>ноябрь!F7+456</f>
        <v>1847</v>
      </c>
      <c r="G7" s="6">
        <f>ноябрь!G7</f>
        <v>0</v>
      </c>
      <c r="H7" s="2"/>
      <c r="I7" s="10">
        <f>ноябрь!I7+1285.766/1.2</f>
        <v>4394.2979250000008</v>
      </c>
      <c r="J7" s="10">
        <f>ноябрь!J7</f>
        <v>0</v>
      </c>
      <c r="K7" s="2"/>
      <c r="M7" s="11">
        <f>I7+I8+J8+J11+I11</f>
        <v>16844.827041666671</v>
      </c>
      <c r="N7" s="12">
        <f>M7*1.2</f>
        <v>20213.792450000004</v>
      </c>
    </row>
    <row r="8" spans="1:16" x14ac:dyDescent="0.25">
      <c r="A8" s="1">
        <v>2</v>
      </c>
      <c r="B8" s="2" t="s">
        <v>11</v>
      </c>
      <c r="C8" s="2">
        <f>ноябрь!C8+5</f>
        <v>7</v>
      </c>
      <c r="D8" s="2">
        <f>ноябрь!D8</f>
        <v>0</v>
      </c>
      <c r="E8" s="2"/>
      <c r="F8" s="6">
        <f>ноябрь!F8+380</f>
        <v>428.6</v>
      </c>
      <c r="G8" s="6">
        <f>ноябрь!G8</f>
        <v>0</v>
      </c>
      <c r="H8" s="2"/>
      <c r="I8" s="10">
        <f>ноябрь!I8+1039.90893/1.2</f>
        <v>8250.4950333333345</v>
      </c>
      <c r="J8" s="10">
        <f>ноябрь!J8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ноябрь!C11</f>
        <v>0</v>
      </c>
      <c r="D11" s="2">
        <f>ноябрь!D11+2</f>
        <v>2</v>
      </c>
      <c r="E11" s="2"/>
      <c r="F11" s="2">
        <f>ноябрь!F11</f>
        <v>0</v>
      </c>
      <c r="G11" s="6">
        <f>ноябрь!G11+1250</f>
        <v>1250</v>
      </c>
      <c r="H11" s="2"/>
      <c r="I11" s="10">
        <f>ноябрь!I11</f>
        <v>0</v>
      </c>
      <c r="J11" s="10">
        <f>ноябрь!J11+5040.0409/1.2</f>
        <v>4200.0340833333339</v>
      </c>
      <c r="K11" s="2"/>
      <c r="O11" s="11">
        <f>I7+J7+I8+J11</f>
        <v>16844.827041666671</v>
      </c>
      <c r="P11" s="9">
        <f>O11*1.2</f>
        <v>20213.792450000004</v>
      </c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EBCB5F9-0F44-465E-917D-CA429D05CCD5}"/>
    <hyperlink ref="B10" location="Par2094" display="Par2094" xr:uid="{69771D2B-789D-45A3-86D8-03C9FE71CC3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1"/>
  <sheetViews>
    <sheetView view="pageBreakPreview" zoomScaleNormal="100" zoomScaleSheetLayoutView="100" workbookViewId="0">
      <selection activeCell="N10" sqref="N10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январь!C7+10</f>
        <v>22</v>
      </c>
      <c r="D7" s="2"/>
      <c r="E7" s="2"/>
      <c r="F7" s="6">
        <f>январь!F7+124.5</f>
        <v>256.5</v>
      </c>
      <c r="G7" s="6"/>
      <c r="H7" s="2"/>
      <c r="I7" s="3">
        <f>январь!I7+385.168/1.2</f>
        <v>634.41000000000008</v>
      </c>
      <c r="J7" s="3"/>
      <c r="K7" s="2"/>
      <c r="M7" s="9">
        <f>I7+I8+J8+J7</f>
        <v>634.41000000000008</v>
      </c>
      <c r="N7">
        <f>M7*1.2</f>
        <v>761.29200000000003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tabSelected="1" view="pageBreakPreview" zoomScaleNormal="100" zoomScaleSheetLayoutView="100" workbookViewId="0">
      <selection activeCell="B26" sqref="B26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февраль!C7+4</f>
        <v>26</v>
      </c>
      <c r="D7" s="2"/>
      <c r="E7" s="2"/>
      <c r="F7" s="6">
        <f>февраль!F7+50</f>
        <v>306.5</v>
      </c>
      <c r="G7" s="6"/>
      <c r="H7" s="2"/>
      <c r="I7" s="3">
        <f>февраль!I7+178.67351/1.2</f>
        <v>783.30459166666674</v>
      </c>
      <c r="J7" s="3"/>
      <c r="K7" s="2"/>
      <c r="M7" s="9">
        <f>I7+I8+J7+J11</f>
        <v>783.30459166666674</v>
      </c>
      <c r="N7">
        <f>M7*1.2</f>
        <v>939.96550999999999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zoomScaleNormal="100" zoomScaleSheetLayoutView="100" workbookViewId="0">
      <selection activeCell="F7" sqref="F7:G8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март!C7+14</f>
        <v>40</v>
      </c>
      <c r="D7" s="2">
        <f>март!D7</f>
        <v>0</v>
      </c>
      <c r="E7" s="2"/>
      <c r="F7" s="6">
        <f>март!F7+169</f>
        <v>475.5</v>
      </c>
      <c r="G7" s="6">
        <f>март!G7</f>
        <v>0</v>
      </c>
      <c r="H7" s="2"/>
      <c r="I7" s="3">
        <f>март!I7+292.976/1.2</f>
        <v>1027.4512583333335</v>
      </c>
      <c r="J7" s="3">
        <f>март!J7</f>
        <v>0</v>
      </c>
      <c r="K7" s="2"/>
      <c r="M7" s="9">
        <f>I7+I8+J7+J11</f>
        <v>1027.4512583333335</v>
      </c>
      <c r="N7" s="9">
        <f>M7*1.2</f>
        <v>1232.9415100000001</v>
      </c>
    </row>
    <row r="8" spans="1:16" x14ac:dyDescent="0.25">
      <c r="A8" s="1">
        <v>2</v>
      </c>
      <c r="B8" s="2" t="s">
        <v>11</v>
      </c>
      <c r="C8" s="2">
        <f>март!C8</f>
        <v>0</v>
      </c>
      <c r="D8" s="2"/>
      <c r="E8" s="2"/>
      <c r="F8" s="6">
        <f>март!F8</f>
        <v>0</v>
      </c>
      <c r="G8" s="6"/>
      <c r="H8" s="2"/>
      <c r="I8" s="3">
        <f>март!I8</f>
        <v>0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topLeftCell="B1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апрель!C7+10</f>
        <v>50</v>
      </c>
      <c r="D7" s="2">
        <f>апрель!D7</f>
        <v>0</v>
      </c>
      <c r="E7" s="2"/>
      <c r="F7" s="6">
        <f>апрель!F7+145</f>
        <v>620.5</v>
      </c>
      <c r="G7" s="6">
        <f>апрель!G7</f>
        <v>0</v>
      </c>
      <c r="H7" s="2"/>
      <c r="I7" s="10">
        <f>апрель!I7+349.524/1.2</f>
        <v>1318.7212583333335</v>
      </c>
      <c r="J7" s="10">
        <f>апрель!J7</f>
        <v>0</v>
      </c>
      <c r="K7" s="2"/>
      <c r="M7" s="11">
        <f>I7+I8+J7+J11+I11</f>
        <v>1318.7212583333335</v>
      </c>
      <c r="N7" s="12">
        <f>M7*1.2</f>
        <v>1582.4655100000002</v>
      </c>
    </row>
    <row r="8" spans="1:16" x14ac:dyDescent="0.25">
      <c r="A8" s="1">
        <v>2</v>
      </c>
      <c r="B8" s="2" t="s">
        <v>11</v>
      </c>
      <c r="C8" s="2">
        <f>апрель!C8</f>
        <v>0</v>
      </c>
      <c r="D8" s="2"/>
      <c r="E8" s="2"/>
      <c r="F8" s="6">
        <f>апрель!F8</f>
        <v>0</v>
      </c>
      <c r="G8" s="6"/>
      <c r="H8" s="2"/>
      <c r="I8" s="10">
        <f>апрель!I8</f>
        <v>0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zoomScaleNormal="100" zoomScaleSheetLayoutView="100" workbookViewId="0">
      <selection activeCell="M8" sqref="M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май!C7+11</f>
        <v>61</v>
      </c>
      <c r="D7" s="2">
        <f>май!D7</f>
        <v>0</v>
      </c>
      <c r="E7" s="2"/>
      <c r="F7" s="6">
        <f>май!F7+129</f>
        <v>749.5</v>
      </c>
      <c r="G7" s="6">
        <f>май!G7</f>
        <v>0</v>
      </c>
      <c r="H7" s="2"/>
      <c r="I7" s="10">
        <f>май!I7+(337750/1000)/1.2</f>
        <v>1600.179591666667</v>
      </c>
      <c r="J7" s="10">
        <f>май!J7</f>
        <v>0</v>
      </c>
      <c r="K7" s="2"/>
      <c r="M7" s="11">
        <f>I7+I8+J7+J11+I11</f>
        <v>1600.179591666667</v>
      </c>
      <c r="N7" s="12">
        <f>M7*1.2</f>
        <v>1920.2155100000002</v>
      </c>
    </row>
    <row r="8" spans="1:16" x14ac:dyDescent="0.25">
      <c r="A8" s="1">
        <v>2</v>
      </c>
      <c r="B8" s="2" t="s">
        <v>11</v>
      </c>
      <c r="C8" s="2">
        <f>май!C8</f>
        <v>0</v>
      </c>
      <c r="D8" s="2"/>
      <c r="E8" s="2"/>
      <c r="F8" s="6">
        <f>май!F8</f>
        <v>0</v>
      </c>
      <c r="G8" s="6"/>
      <c r="H8" s="2"/>
      <c r="I8" s="10">
        <f>май!I8</f>
        <v>0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zoomScaleNormal="100" zoomScaleSheetLayoutView="100" workbookViewId="0">
      <selection activeCell="I7" sqref="I7:J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июнь!C7+7</f>
        <v>68</v>
      </c>
      <c r="D7" s="2">
        <f>июнь!D7</f>
        <v>0</v>
      </c>
      <c r="E7" s="2"/>
      <c r="F7" s="6">
        <f>июнь!F7+86</f>
        <v>835.5</v>
      </c>
      <c r="G7" s="6">
        <f>июнь!G7</f>
        <v>0</v>
      </c>
      <c r="H7" s="2"/>
      <c r="I7" s="10">
        <f>июнь!I7+251.46/1.2</f>
        <v>1809.7295916666669</v>
      </c>
      <c r="J7" s="10">
        <f>июнь!J7</f>
        <v>0</v>
      </c>
      <c r="K7" s="2"/>
      <c r="M7" s="11">
        <f>I7+I8+J8+J11+I11</f>
        <v>1809.7295916666669</v>
      </c>
      <c r="N7" s="12">
        <f>M7*1.2</f>
        <v>2171.67551</v>
      </c>
    </row>
    <row r="8" spans="1:16" x14ac:dyDescent="0.25">
      <c r="A8" s="1">
        <v>2</v>
      </c>
      <c r="B8" s="2" t="s">
        <v>11</v>
      </c>
      <c r="C8" s="2">
        <f>июнь!C8</f>
        <v>0</v>
      </c>
      <c r="D8" s="2"/>
      <c r="E8" s="2"/>
      <c r="F8" s="6">
        <f>июнь!F8</f>
        <v>0</v>
      </c>
      <c r="G8" s="6">
        <f>июнь!G8</f>
        <v>0</v>
      </c>
      <c r="H8" s="2"/>
      <c r="I8" s="10">
        <f>июнь!I8</f>
        <v>0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topLeftCell="E1" zoomScaleNormal="100" zoomScaleSheetLayoutView="100" workbookViewId="0">
      <selection activeCell="I7" sqref="I7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июль!C7+9</f>
        <v>77</v>
      </c>
      <c r="D7" s="2">
        <f>июль!D7</f>
        <v>0</v>
      </c>
      <c r="E7" s="2"/>
      <c r="F7" s="6">
        <f>июль!F7+93</f>
        <v>928.5</v>
      </c>
      <c r="G7" s="6">
        <f>июль!G7</f>
        <v>0</v>
      </c>
      <c r="H7" s="2"/>
      <c r="I7" s="10">
        <f>июль!I7+223972/1.2/1000</f>
        <v>1996.3729250000004</v>
      </c>
      <c r="J7" s="10">
        <f>июль!J7</f>
        <v>0</v>
      </c>
      <c r="K7" s="2"/>
      <c r="M7" s="11">
        <f>I7+I8+J8+J11+I11+J7</f>
        <v>1996.3729250000004</v>
      </c>
      <c r="N7" s="12">
        <f>M7*1.2</f>
        <v>2395.6475100000002</v>
      </c>
    </row>
    <row r="8" spans="1:16" x14ac:dyDescent="0.25">
      <c r="A8" s="1">
        <v>2</v>
      </c>
      <c r="B8" s="2" t="s">
        <v>11</v>
      </c>
      <c r="C8" s="2">
        <f>июль!C8</f>
        <v>0</v>
      </c>
      <c r="D8" s="2">
        <f>июль!D8</f>
        <v>0</v>
      </c>
      <c r="E8" s="2"/>
      <c r="F8" s="6">
        <f>июль!F8</f>
        <v>0</v>
      </c>
      <c r="G8" s="6">
        <f>июль!G8</f>
        <v>0</v>
      </c>
      <c r="H8" s="2"/>
      <c r="I8" s="10">
        <f>июль!I8</f>
        <v>0</v>
      </c>
      <c r="J8" s="10">
        <f>июль!J8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июль!C11</f>
        <v>0</v>
      </c>
      <c r="D11" s="2">
        <f>июль!D11</f>
        <v>0</v>
      </c>
      <c r="E11" s="2"/>
      <c r="F11" s="2">
        <f>июль!F11</f>
        <v>0</v>
      </c>
      <c r="G11" s="6">
        <f>июль!G11</f>
        <v>0</v>
      </c>
      <c r="H11" s="2"/>
      <c r="I11" s="10">
        <f>июль!I11</f>
        <v>0</v>
      </c>
      <c r="J11" s="10">
        <f>июль!J11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topLeftCell="E1" zoomScaleNormal="100" zoomScaleSheetLayoutView="100" workbookViewId="0">
      <selection activeCell="I8" sqref="I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август!C7+13</f>
        <v>90</v>
      </c>
      <c r="D7" s="2">
        <f>август!D7</f>
        <v>0</v>
      </c>
      <c r="E7" s="2"/>
      <c r="F7" s="6">
        <f>август!F7+177.5</f>
        <v>1106</v>
      </c>
      <c r="G7" s="6">
        <f>август!G7</f>
        <v>0</v>
      </c>
      <c r="H7" s="2"/>
      <c r="I7" s="14">
        <f>август!I7+596372/1000/1.2</f>
        <v>2493.349591666667</v>
      </c>
      <c r="J7" s="10">
        <f>август!J7</f>
        <v>0</v>
      </c>
      <c r="K7" s="2"/>
      <c r="M7" s="11">
        <f>I7+I8+J8+J11+I11+J7</f>
        <v>2546.5495916666669</v>
      </c>
      <c r="N7" s="12">
        <f>M7*1.2</f>
        <v>3055.8595100000002</v>
      </c>
    </row>
    <row r="8" spans="1:16" x14ac:dyDescent="0.25">
      <c r="A8" s="1">
        <v>2</v>
      </c>
      <c r="B8" s="2" t="s">
        <v>11</v>
      </c>
      <c r="C8" s="2">
        <f>август!C8+1</f>
        <v>1</v>
      </c>
      <c r="D8" s="2">
        <f>август!D8</f>
        <v>0</v>
      </c>
      <c r="E8" s="2"/>
      <c r="F8" s="6">
        <f>август!F8+30</f>
        <v>30</v>
      </c>
      <c r="G8" s="6">
        <f>август!G8</f>
        <v>0</v>
      </c>
      <c r="H8" s="2"/>
      <c r="I8" s="14">
        <f>август!I8+63840/1000/1.2</f>
        <v>53.2</v>
      </c>
      <c r="J8" s="10">
        <f>август!J8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август!C11</f>
        <v>0</v>
      </c>
      <c r="D11" s="2">
        <f>август!D11</f>
        <v>0</v>
      </c>
      <c r="E11" s="2"/>
      <c r="F11" s="2">
        <f>август!F11</f>
        <v>0</v>
      </c>
      <c r="G11" s="6">
        <f>август!G11</f>
        <v>0</v>
      </c>
      <c r="H11" s="2"/>
      <c r="I11" s="10">
        <f>август!I11</f>
        <v>0</v>
      </c>
      <c r="J11" s="14">
        <f>август!J11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2024-04-02T07:10:33Z</dcterms:modified>
</cp:coreProperties>
</file>