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B175987-B84F-4000-B8E3-ACF13418202A}" xr6:coauthVersionLast="47" xr6:coauthVersionMax="47" xr10:uidLastSave="{00000000-0000-0000-0000-000000000000}"/>
  <bookViews>
    <workbookView xWindow="9990" yWindow="990" windowWidth="14850" windowHeight="13920" tabRatio="672" firstSheet="2" activeTab="2" xr2:uid="{00000000-000D-0000-FFFF-FFFF00000000}"/>
  </bookViews>
  <sheets>
    <sheet name="январь" sheetId="31" state="hidden" r:id="rId1"/>
    <sheet name="февраль" sheetId="32" state="hidden" r:id="rId2"/>
    <sheet name="март" sheetId="33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 concurrentCalc="0"/>
</workbook>
</file>

<file path=xl/calcChain.xml><?xml version="1.0" encoding="utf-8"?>
<calcChain xmlns="http://schemas.openxmlformats.org/spreadsheetml/2006/main">
  <c r="F8" i="33" l="1"/>
  <c r="C8" i="33"/>
  <c r="F7" i="33"/>
  <c r="C7" i="33"/>
  <c r="F8" i="32"/>
  <c r="C8" i="32"/>
  <c r="F7" i="32"/>
  <c r="C7" i="32"/>
  <c r="F7" i="31"/>
  <c r="C7" i="31"/>
  <c r="F8" i="31"/>
  <c r="C8" i="31"/>
  <c r="G7" i="42"/>
  <c r="D7" i="42"/>
  <c r="G14" i="42"/>
  <c r="D14" i="42"/>
  <c r="G14" i="41"/>
  <c r="D14" i="41"/>
  <c r="G14" i="40"/>
  <c r="D14" i="40"/>
  <c r="G11" i="40"/>
  <c r="D11" i="40"/>
  <c r="G7" i="38"/>
  <c r="D7" i="38"/>
  <c r="G11" i="36"/>
  <c r="G11" i="37"/>
  <c r="G11" i="38"/>
  <c r="G11" i="39"/>
  <c r="G11" i="35"/>
  <c r="D11" i="35"/>
  <c r="D11" i="36"/>
  <c r="D11" i="37"/>
  <c r="D11" i="38"/>
  <c r="D11" i="39"/>
  <c r="F14" i="34"/>
  <c r="F14" i="35"/>
  <c r="F14" i="36"/>
  <c r="F14" i="37"/>
  <c r="F14" i="38"/>
  <c r="F14" i="39"/>
  <c r="F14" i="40"/>
  <c r="F14" i="41"/>
  <c r="F14" i="42"/>
  <c r="C14" i="34"/>
  <c r="C14" i="35"/>
  <c r="C14" i="36"/>
  <c r="C14" i="37"/>
  <c r="C14" i="38"/>
  <c r="C14" i="39"/>
  <c r="C14" i="40"/>
  <c r="C14" i="41"/>
  <c r="C14" i="42"/>
  <c r="F8" i="34"/>
  <c r="F8" i="35"/>
  <c r="F8" i="36"/>
  <c r="F8" i="37"/>
  <c r="F8" i="38"/>
  <c r="F8" i="39"/>
  <c r="F8" i="40"/>
  <c r="F8" i="41"/>
  <c r="F8" i="42"/>
  <c r="C7" i="34"/>
  <c r="C7" i="35"/>
  <c r="C7" i="36"/>
  <c r="C7" i="37"/>
  <c r="C7" i="38"/>
  <c r="C7" i="39"/>
  <c r="C7" i="40"/>
  <c r="C7" i="41"/>
  <c r="C7" i="42"/>
  <c r="F7" i="34"/>
  <c r="F7" i="35"/>
  <c r="F7" i="36"/>
  <c r="F7" i="37"/>
  <c r="F7" i="38"/>
  <c r="F7" i="39"/>
  <c r="F7" i="40"/>
  <c r="F7" i="41"/>
  <c r="F7" i="42"/>
  <c r="F11" i="38"/>
  <c r="C11" i="38"/>
  <c r="G11" i="41"/>
  <c r="G11" i="42"/>
  <c r="D11" i="41"/>
  <c r="D11" i="42"/>
  <c r="G8" i="38"/>
  <c r="G8" i="39"/>
  <c r="G8" i="40"/>
  <c r="G7" i="39"/>
  <c r="G7" i="40"/>
  <c r="G7" i="41"/>
  <c r="D8" i="38"/>
  <c r="D8" i="39"/>
  <c r="D8" i="40"/>
  <c r="D7" i="39"/>
  <c r="D7" i="40"/>
  <c r="D7" i="41"/>
  <c r="C11" i="39"/>
  <c r="C11" i="40"/>
  <c r="F11" i="39"/>
  <c r="F11" i="40"/>
  <c r="C8" i="34"/>
  <c r="C8" i="35"/>
  <c r="C8" i="36"/>
  <c r="C8" i="37"/>
  <c r="C8" i="38"/>
  <c r="C8" i="39"/>
  <c r="C8" i="40"/>
  <c r="C8" i="41"/>
  <c r="C8" i="42"/>
</calcChain>
</file>

<file path=xl/sharedStrings.xml><?xml version="1.0" encoding="utf-8"?>
<sst xmlns="http://schemas.openxmlformats.org/spreadsheetml/2006/main" count="311" uniqueCount="36">
  <si>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</si>
  <si>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</si>
  <si>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</si>
  <si>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</si>
  <si>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</si>
  <si>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</si>
  <si>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</si>
  <si>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</si>
  <si>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</si>
  <si>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</si>
  <si>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</si>
  <si>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</si>
  <si>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</si>
  <si>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</si>
  <si>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</si>
  <si>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</si>
  <si>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</si>
  <si>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</si>
  <si>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</si>
  <si>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</si>
  <si>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</si>
  <si>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От 670 кВт  - всего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</si>
  <si>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</si>
  <si>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</si>
  <si>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</si>
  <si>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</si>
  <si>
    <t>ИНФОРМАЦИЯ
о поданных заявках на технологическое присоединение ООО ЭСК "Энергия"
за сентябрь 2023 года</t>
  </si>
  <si>
    <t>ИНФОРМАЦИЯ
о поданных заявках на технологическое присоединение ООО ЭСК "Энергия"
за октябрь 2023 года</t>
  </si>
  <si>
    <t>ИНФОРМАЦИЯ
о поданных заявках на технологическое присоединение ООО ЭСК "Энергия"
за ноябрь 2023 года</t>
  </si>
  <si>
    <t>ИНФОРМАЦИЯ
о поданных заявках на технологическое присоединение ООО ЭСК "Энергия"
за декабрь 2023 года</t>
  </si>
  <si>
    <t>ИНФОРМАЦИЯ
о поданных заявках на технологическое присоединение ООО ЭСК "Энергия"
за январь 2024 года</t>
  </si>
  <si>
    <t>Генеральный директор ООО ЭСК "Энергия"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</si>
  <si>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февраль 2024 года</t>
  </si>
  <si>
    <t>Генеральный директор ООО ЭСК "Энергия"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</si>
  <si>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март 2024 года</t>
  </si>
  <si>
    <t>Генеральный директор ООО ЭСК "Энергия"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</si>
</sst>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topLeftCell="A16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27</f>
        <v>27</v>
      </c>
      <c r="D7" s="3"/>
      <c r="E7" s="3"/>
      <c r="F7" s="5">
        <f>287.5</f>
        <v>287.5</v>
      </c>
      <c r="G7" s="5"/>
      <c r="H7" s="3"/>
    </row>
    <row r="8" spans="1:13" x14ac:dyDescent="0.25">
      <c r="A8" s="6">
        <v>2</v>
      </c>
      <c r="B8" s="3" t="s">
        <v>8</v>
      </c>
      <c r="C8" s="3">
        <f>5</f>
        <v>5</v>
      </c>
      <c r="D8" s="3"/>
      <c r="E8" s="3"/>
      <c r="F8" s="5">
        <f>321.4</f>
        <v>321.39999999999998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21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31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сентябрь!C7+15</f>
        <v>180</v>
      </c>
      <c r="D7" s="3">
        <f>сентябрь!D7</f>
        <v>1</v>
      </c>
      <c r="E7" s="3"/>
      <c r="F7" s="8">
        <f>сентябрь!F7+194</f>
        <v>2276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</f>
        <v>20</v>
      </c>
      <c r="D8" s="3">
        <f>сентябрь!D8</f>
        <v>0</v>
      </c>
      <c r="E8" s="3"/>
      <c r="F8" s="8">
        <f>сентябрь!F8</f>
        <v>1142.4000000000001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0</v>
      </c>
      <c r="D11" s="3">
        <f>сентябрь!D11</f>
        <v>1</v>
      </c>
      <c r="E11" s="3"/>
      <c r="F11" s="8">
        <f>сентябрь!F11</f>
        <v>0</v>
      </c>
      <c r="G11" s="8">
        <f>сентябрь!G11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сентябрь!C14</f>
        <v>0</v>
      </c>
      <c r="D14" s="4">
        <f>сентябрь!D14</f>
        <v>1</v>
      </c>
      <c r="E14" s="3"/>
      <c r="F14" s="8">
        <f>сентябрь!F14</f>
        <v>0</v>
      </c>
      <c r="G14" s="8">
        <f>сентябрь!G14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октябрь!C7+17</f>
        <v>197</v>
      </c>
      <c r="D7" s="3">
        <f>октябрь!D7</f>
        <v>1</v>
      </c>
      <c r="E7" s="3"/>
      <c r="F7" s="8">
        <f>октябрь!F7+220</f>
        <v>2496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21</v>
      </c>
      <c r="D8" s="3"/>
      <c r="E8" s="3"/>
      <c r="F8" s="8">
        <f>октябрь!F8+25</f>
        <v>1167.4000000000001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октябрь!D11</f>
        <v>1</v>
      </c>
      <c r="E11" s="3"/>
      <c r="F11" s="8"/>
      <c r="G11" s="8">
        <f>октябрь!G11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октябрь!C14</f>
        <v>0</v>
      </c>
      <c r="D14" s="4">
        <f>октябрь!D14</f>
        <v>1</v>
      </c>
      <c r="E14" s="3"/>
      <c r="F14" s="8">
        <f>октябрь!F14</f>
        <v>0</v>
      </c>
      <c r="G14" s="8">
        <f>октябрь!G14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4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ноябрь!C7+6</f>
        <v>203</v>
      </c>
      <c r="D7" s="3">
        <f>ноябрь!D7+1</f>
        <v>2</v>
      </c>
      <c r="E7" s="3"/>
      <c r="F7" s="8">
        <f>ноябрь!F7+81</f>
        <v>2577</v>
      </c>
      <c r="G7" s="8">
        <f>ноябрь!G7+15</f>
        <v>30</v>
      </c>
      <c r="H7" s="3"/>
    </row>
    <row r="8" spans="1:13" x14ac:dyDescent="0.25">
      <c r="A8" s="6">
        <v>2</v>
      </c>
      <c r="B8" s="3" t="s">
        <v>8</v>
      </c>
      <c r="C8" s="3">
        <f>ноябрь!C8+2</f>
        <v>23</v>
      </c>
      <c r="D8" s="3"/>
      <c r="E8" s="3"/>
      <c r="F8" s="8">
        <f>ноябрь!F8+47</f>
        <v>1214.4000000000001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ноябрь!D11</f>
        <v>1</v>
      </c>
      <c r="E11" s="3"/>
      <c r="F11" s="8"/>
      <c r="G11" s="8">
        <f>ноябрь!G11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ноябрь!C14</f>
        <v>0</v>
      </c>
      <c r="D14" s="3">
        <f>ноябрь!D14</f>
        <v>1</v>
      </c>
      <c r="E14" s="3"/>
      <c r="F14" s="8">
        <f>ноябрь!F14</f>
        <v>0</v>
      </c>
      <c r="G14" s="8">
        <f>ноябрь!G14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январь!C7+13</f>
        <v>40</v>
      </c>
      <c r="D7" s="3"/>
      <c r="E7" s="3"/>
      <c r="F7" s="5">
        <f>январь!F7+146</f>
        <v>433.5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январь!C8+5</f>
        <v>10</v>
      </c>
      <c r="D8" s="3"/>
      <c r="E8" s="3"/>
      <c r="F8" s="5">
        <f>январь!F8+151</f>
        <v>472.4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33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февраль!C7+25</f>
        <v>65</v>
      </c>
      <c r="D7" s="3"/>
      <c r="E7" s="3"/>
      <c r="F7" s="10">
        <f>февраль!F7+365</f>
        <v>798.5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12</v>
      </c>
      <c r="D8" s="3"/>
      <c r="E8" s="3"/>
      <c r="F8" s="10">
        <f>февраль!F8+70</f>
        <v>542.4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10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35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85</v>
      </c>
      <c r="D7" s="3"/>
      <c r="E7" s="3"/>
      <c r="F7" s="5">
        <f>март!F7+278</f>
        <v>1076.5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12</v>
      </c>
      <c r="D8" s="3"/>
      <c r="E8" s="3"/>
      <c r="F8" s="5">
        <f>март!F8</f>
        <v>542.4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0</v>
      </c>
      <c r="D14" s="3"/>
      <c r="E14" s="3"/>
      <c r="F14" s="8">
        <f>март!F14</f>
        <v>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105</v>
      </c>
      <c r="D7" s="3"/>
      <c r="E7" s="3"/>
      <c r="F7" s="5">
        <f>апрель!F7+205.5</f>
        <v>1282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13</v>
      </c>
      <c r="D8" s="3"/>
      <c r="E8" s="3"/>
      <c r="F8" s="5">
        <f>апрель!F8+40</f>
        <v>582.4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0</v>
      </c>
      <c r="D14" s="4"/>
      <c r="E14" s="3"/>
      <c r="F14" s="8">
        <f>апрель!F14</f>
        <v>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121</v>
      </c>
      <c r="D7" s="3"/>
      <c r="E7" s="3"/>
      <c r="F7" s="8">
        <f>май!F7+202</f>
        <v>1484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15</v>
      </c>
      <c r="D8" s="3"/>
      <c r="E8" s="3"/>
      <c r="F8" s="8">
        <f>май!F8+170</f>
        <v>752.4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0</v>
      </c>
      <c r="D14" s="4"/>
      <c r="E14" s="3"/>
      <c r="F14" s="8">
        <f>май!F14</f>
        <v>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132</v>
      </c>
      <c r="D7" s="3"/>
      <c r="E7" s="3"/>
      <c r="F7" s="8">
        <f>июнь!F7+141</f>
        <v>1625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16</v>
      </c>
      <c r="D8" s="3"/>
      <c r="E8" s="3"/>
      <c r="F8" s="8">
        <f>июнь!F8+40</f>
        <v>792.4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0</v>
      </c>
      <c r="D14" s="4"/>
      <c r="E14" s="3"/>
      <c r="F14" s="8">
        <f>июнь!F14</f>
        <v>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zoomScaleNormal="100" zoomScaleSheetLayoutView="100" workbookViewId="0">
      <selection activeCell="M16" sqref="M16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2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2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2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148</v>
      </c>
      <c r="D7" s="3">
        <f>июль!D7+1</f>
        <v>1</v>
      </c>
      <c r="E7" s="3"/>
      <c r="F7" s="8">
        <f>июль!F7+220</f>
        <v>1845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17</v>
      </c>
      <c r="D8" s="3">
        <f>июль!D8</f>
        <v>0</v>
      </c>
      <c r="E8" s="3"/>
      <c r="F8" s="8">
        <f>июль!F8+30</f>
        <v>822.4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1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0</v>
      </c>
      <c r="D14" s="4"/>
      <c r="E14" s="3"/>
      <c r="F14" s="3">
        <f>июль!F14</f>
        <v>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август!C7+17</f>
        <v>165</v>
      </c>
      <c r="D7" s="3">
        <f>август!D7</f>
        <v>1</v>
      </c>
      <c r="E7" s="3"/>
      <c r="F7" s="8">
        <f>август!F7+237</f>
        <v>2082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август!C8+3</f>
        <v>20</v>
      </c>
      <c r="D8" s="3">
        <f>август!D8</f>
        <v>0</v>
      </c>
      <c r="E8" s="3"/>
      <c r="F8" s="8">
        <f>август!F8+320</f>
        <v>1142.4000000000001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</f>
        <v>0</v>
      </c>
      <c r="D11" s="3">
        <f>август!D11</f>
        <v>1</v>
      </c>
      <c r="E11" s="3"/>
      <c r="F11" s="8">
        <f>август!F11</f>
        <v>0</v>
      </c>
      <c r="G11" s="8">
        <f>август!G11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август!C14</f>
        <v>0</v>
      </c>
      <c r="D14" s="3">
        <v>1</v>
      </c>
      <c r="E14" s="3"/>
      <c r="F14" s="3">
        <f>август!F14</f>
        <v>0</v>
      </c>
      <c r="G14" s="3"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2024-04-02T07:07:33Z</dcterms:modified>
</cp:coreProperties>
</file>