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E7F573F-93DD-4F3B-8A98-243B5471CBEF}" xr6:coauthVersionLast="47" xr6:coauthVersionMax="47" xr10:uidLastSave="{00000000-0000-0000-0000-000000000000}"/>
  <bookViews>
    <workbookView xWindow="15150" yWindow="1995" windowWidth="13785" windowHeight="12225" tabRatio="672" xr2:uid="{00000000-000D-0000-FFFF-FFFF00000000}"/>
  </bookViews>
  <sheets>
    <sheet name="январь" sheetId="31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/>
</workbook>
</file>

<file path=xl/calcChain.xml><?xml version="1.0" encoding="utf-8"?>
<calcChain xmlns="http://schemas.openxmlformats.org/spreadsheetml/2006/main">
  <c r="C7" i="31" l="1"/>
  <c r="F7" i="31"/>
  <c r="F8" i="31"/>
  <c r="C8" i="31"/>
  <c r="G7" i="42"/>
  <c r="D7" i="42"/>
  <c r="F14" i="42"/>
  <c r="G14" i="42" l="1"/>
  <c r="C14" i="42"/>
  <c r="D14" i="42"/>
  <c r="G14" i="41"/>
  <c r="F14" i="41"/>
  <c r="D14" i="41"/>
  <c r="C14" i="41"/>
  <c r="G14" i="40" l="1"/>
  <c r="F14" i="40"/>
  <c r="D14" i="40"/>
  <c r="C14" i="40"/>
  <c r="G11" i="40"/>
  <c r="D11" i="40"/>
  <c r="G7" i="38"/>
  <c r="D7" i="38"/>
  <c r="G11" i="36" l="1"/>
  <c r="G11" i="37" s="1"/>
  <c r="G11" i="38" s="1"/>
  <c r="G11" i="39" s="1"/>
  <c r="G11" i="35"/>
  <c r="D11" i="35"/>
  <c r="D11" i="36" s="1"/>
  <c r="D11" i="37" s="1"/>
  <c r="D11" i="38" s="1"/>
  <c r="D11" i="39" s="1"/>
  <c r="F14" i="34"/>
  <c r="F14" i="35" s="1"/>
  <c r="F14" i="36" s="1"/>
  <c r="F14" i="37" s="1"/>
  <c r="F14" i="38" s="1"/>
  <c r="F14" i="39" s="1"/>
  <c r="C14" i="34"/>
  <c r="C14" i="35" s="1"/>
  <c r="C14" i="36" s="1"/>
  <c r="C14" i="37" s="1"/>
  <c r="C14" i="38" s="1"/>
  <c r="C14" i="39" s="1"/>
  <c r="F8" i="32" l="1"/>
  <c r="F8" i="33" s="1"/>
  <c r="F8" i="34" s="1"/>
  <c r="F8" i="35" s="1"/>
  <c r="F8" i="36" s="1"/>
  <c r="F8" i="37" s="1"/>
  <c r="F8" i="38" s="1"/>
  <c r="F8" i="39" s="1"/>
  <c r="F8" i="40" s="1"/>
  <c r="F8" i="41" s="1"/>
  <c r="F8" i="42" s="1"/>
  <c r="C7" i="32"/>
  <c r="C7" i="33" s="1"/>
  <c r="C7" i="34" s="1"/>
  <c r="C7" i="35" s="1"/>
  <c r="C7" i="36" s="1"/>
  <c r="C7" i="37" s="1"/>
  <c r="C7" i="38" s="1"/>
  <c r="C7" i="39" s="1"/>
  <c r="C7" i="40" s="1"/>
  <c r="C7" i="41" s="1"/>
  <c r="C7" i="42" s="1"/>
  <c r="F7" i="32"/>
  <c r="F7" i="33" s="1"/>
  <c r="F7" i="34" s="1"/>
  <c r="F7" i="35" s="1"/>
  <c r="F7" i="36" s="1"/>
  <c r="F7" i="37" s="1"/>
  <c r="F7" i="38" s="1"/>
  <c r="F7" i="39" s="1"/>
  <c r="F7" i="40" s="1"/>
  <c r="F7" i="41" s="1"/>
  <c r="F7" i="42" s="1"/>
  <c r="F11" i="38" l="1"/>
  <c r="C11" i="38"/>
  <c r="G11" i="41"/>
  <c r="G11" i="42" s="1"/>
  <c r="D11" i="41"/>
  <c r="D11" i="42" s="1"/>
  <c r="G8" i="38"/>
  <c r="G8" i="39" s="1"/>
  <c r="G8" i="40" s="1"/>
  <c r="G7" i="39"/>
  <c r="G7" i="40" s="1"/>
  <c r="G7" i="41" s="1"/>
  <c r="D8" i="38"/>
  <c r="D8" i="39" s="1"/>
  <c r="D8" i="40" s="1"/>
  <c r="D7" i="39"/>
  <c r="D7" i="40" s="1"/>
  <c r="D7" i="41" s="1"/>
  <c r="C11" i="39" l="1"/>
  <c r="C11" i="40" s="1"/>
  <c r="F11" i="39"/>
  <c r="F11" i="40" s="1"/>
  <c r="C8" i="32"/>
  <c r="C8" i="33" s="1"/>
  <c r="C8" i="34" s="1"/>
  <c r="C8" i="35" s="1"/>
  <c r="C8" i="36" s="1"/>
  <c r="C8" i="37" l="1"/>
  <c r="C8" i="38" l="1"/>
  <c r="C8" i="39" s="1"/>
  <c r="C8" i="40" s="1"/>
  <c r="C8" i="41" s="1"/>
  <c r="C8" i="42" s="1"/>
</calcChain>
</file>

<file path=xl/sharedStrings.xml><?xml version="1.0" encoding="utf-8"?>
<sst xmlns="http://schemas.openxmlformats.org/spreadsheetml/2006/main" count="311" uniqueCount="34">
  <si>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</si>
  <si>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</si>
  <si>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</si>
  <si>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</si>
  <si>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</si>
  <si>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</si>
  <si>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</si>
  <si>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</si>
  <si>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</si>
  <si>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</si>
  <si>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</si>
  <si>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</si>
  <si>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</si>
  <si>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</si>
  <si>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</si>
  <si>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</si>
  <si>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</si>
  <si>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</si>
  <si>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</si>
  <si>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</si>
  <si>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август 2022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</si>
  <si>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</si>
  <si>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</si>
  <si>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</si>
  <si>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</si>
  <si>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</si>
  <si>
    <t>ИНФОРМАЦИЯ
о поданных заявках на технологическое присоединение ООО ЭСК "Энергия"
за июнь 2023 года</t>
  </si>
  <si>
    <t>ИНФОРМАЦИЯ
о поданных заявках на технологическое присоединение ООО ЭСК "Энергия"
за июль 2023 года</t>
  </si>
  <si>
    <t>ИНФОРМАЦИЯ
о поданных заявках на технологическое присоединение ООО ЭСК "Энергия"
за сентябрь 2023 года</t>
  </si>
  <si>
    <t>ИНФОРМАЦИЯ
о поданных заявках на технологическое присоединение ООО ЭСК "Энергия"
за октябрь 2023 года</t>
  </si>
  <si>
    <t>ИНФОРМАЦИЯ
о поданных заявках на технологическое присоединение ООО ЭСК "Энергия"
за ноябрь 2023 года</t>
  </si>
  <si>
    <t>ИНФОРМАЦИЯ
о поданных заявках на технологическое присоединение ООО ЭСК "Энергия"
за декабрь 2023 года</t>
  </si>
  <si>
    <t>ИНФОРМАЦИЯ
о поданных заявках на технологическое присоединение ООО ЭСК "Энергия"
за январь 2024 года</t>
  </si>
  <si>
    <t>Генеральный директор ООО ЭСК "Энергия"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</si>
</sst>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tabSelected="1" view="pageBreakPreview" topLeftCell="A13" zoomScaleNormal="100" zoomScaleSheetLayoutView="100" workbookViewId="0">
      <selection activeCell="C9" sqref="C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27</f>
        <v>27</v>
      </c>
      <c r="D7" s="3"/>
      <c r="E7" s="3"/>
      <c r="F7" s="5">
        <f>287.5</f>
        <v>287.5</v>
      </c>
      <c r="G7" s="5"/>
      <c r="H7" s="3"/>
    </row>
    <row r="8" spans="1:13" x14ac:dyDescent="0.25">
      <c r="A8" s="6">
        <v>2</v>
      </c>
      <c r="B8" s="3" t="s">
        <v>8</v>
      </c>
      <c r="C8" s="3">
        <f>5</f>
        <v>5</v>
      </c>
      <c r="D8" s="3"/>
      <c r="E8" s="3"/>
      <c r="F8" s="5">
        <f>321.4</f>
        <v>321.39999999999998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21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33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29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сентябрь!C7+15</f>
        <v>161</v>
      </c>
      <c r="D7" s="3">
        <f>сентябрь!D7</f>
        <v>1</v>
      </c>
      <c r="E7" s="3"/>
      <c r="F7" s="8">
        <f>сентябрь!F7+194</f>
        <v>2028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</f>
        <v>16</v>
      </c>
      <c r="D8" s="3">
        <f>сентябрь!D8</f>
        <v>0</v>
      </c>
      <c r="E8" s="3"/>
      <c r="F8" s="8">
        <f>сентябрь!F8</f>
        <v>987.24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0</v>
      </c>
      <c r="D11" s="3">
        <f>сентябрь!D11</f>
        <v>1</v>
      </c>
      <c r="E11" s="3"/>
      <c r="F11" s="8">
        <f>сентябрь!F11</f>
        <v>0</v>
      </c>
      <c r="G11" s="8">
        <f>сентябрь!G11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сентябрь!C14</f>
        <v>1</v>
      </c>
      <c r="D14" s="4">
        <f>сентябрь!D14</f>
        <v>1</v>
      </c>
      <c r="E14" s="3"/>
      <c r="F14" s="8">
        <f>сентябрь!F14</f>
        <v>1200</v>
      </c>
      <c r="G14" s="8">
        <f>сентябрь!G14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30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октябрь!C7+17</f>
        <v>178</v>
      </c>
      <c r="D7" s="3">
        <f>октябрь!D7</f>
        <v>1</v>
      </c>
      <c r="E7" s="3"/>
      <c r="F7" s="8">
        <f>октябрь!F7+220</f>
        <v>2248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17</v>
      </c>
      <c r="D8" s="3"/>
      <c r="E8" s="3"/>
      <c r="F8" s="8">
        <f>октябрь!F8+25</f>
        <v>1012.24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октябрь!D11</f>
        <v>1</v>
      </c>
      <c r="E11" s="3"/>
      <c r="F11" s="8"/>
      <c r="G11" s="8">
        <f>октябрь!G11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октябрь!C14</f>
        <v>1</v>
      </c>
      <c r="D14" s="4">
        <f>октябрь!D14</f>
        <v>1</v>
      </c>
      <c r="E14" s="3"/>
      <c r="F14" s="8">
        <f>октябрь!F14</f>
        <v>1200</v>
      </c>
      <c r="G14" s="8">
        <f>октябрь!G14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4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ноябрь!C7+6</f>
        <v>184</v>
      </c>
      <c r="D7" s="3">
        <f>ноябрь!D7+1</f>
        <v>2</v>
      </c>
      <c r="E7" s="3"/>
      <c r="F7" s="8">
        <f>ноябрь!F7+81</f>
        <v>2329</v>
      </c>
      <c r="G7" s="8">
        <f>ноябрь!G7+15</f>
        <v>30</v>
      </c>
      <c r="H7" s="3"/>
    </row>
    <row r="8" spans="1:13" x14ac:dyDescent="0.25">
      <c r="A8" s="6">
        <v>2</v>
      </c>
      <c r="B8" s="3" t="s">
        <v>8</v>
      </c>
      <c r="C8" s="3">
        <f>ноябрь!C8+2</f>
        <v>19</v>
      </c>
      <c r="D8" s="3"/>
      <c r="E8" s="3"/>
      <c r="F8" s="8">
        <f>ноябрь!F8+47</f>
        <v>1059.24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ноябрь!D11</f>
        <v>1</v>
      </c>
      <c r="E11" s="3"/>
      <c r="F11" s="8"/>
      <c r="G11" s="8">
        <f>ноябрь!G11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ноябрь!C14</f>
        <v>1</v>
      </c>
      <c r="D14" s="3">
        <f>ноябрь!D14</f>
        <v>1</v>
      </c>
      <c r="E14" s="3"/>
      <c r="F14" s="8">
        <f>ноябрь!F14</f>
        <v>1200</v>
      </c>
      <c r="G14" s="8">
        <f>ноябрь!G14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32</v>
      </c>
      <c r="D7" s="3"/>
      <c r="E7" s="3"/>
      <c r="F7" s="5">
        <f>январь!F7+70</f>
        <v>357.5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6</v>
      </c>
      <c r="D8" s="3"/>
      <c r="E8" s="3"/>
      <c r="F8" s="5">
        <f>январь!F8+15.84</f>
        <v>337.23999999999995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17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46</v>
      </c>
      <c r="D7" s="3"/>
      <c r="E7" s="3"/>
      <c r="F7" s="10">
        <f>февраль!F7+193</f>
        <v>550.5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8</v>
      </c>
      <c r="D8" s="3"/>
      <c r="E8" s="3"/>
      <c r="F8" s="10">
        <f>февраль!F8+50</f>
        <v>387.23999999999995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0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66</v>
      </c>
      <c r="D7" s="3"/>
      <c r="E7" s="3"/>
      <c r="F7" s="5">
        <f>март!F7+278</f>
        <v>828.5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8</v>
      </c>
      <c r="D8" s="3"/>
      <c r="E8" s="3"/>
      <c r="F8" s="5">
        <f>март!F8</f>
        <v>387.23999999999995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1</v>
      </c>
      <c r="D14" s="3"/>
      <c r="E14" s="3"/>
      <c r="F14" s="8">
        <f>март!F14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86</v>
      </c>
      <c r="D7" s="3"/>
      <c r="E7" s="3"/>
      <c r="F7" s="5">
        <f>апрель!F7+205.5</f>
        <v>1034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9</v>
      </c>
      <c r="D8" s="3"/>
      <c r="E8" s="3"/>
      <c r="F8" s="5">
        <f>апрель!F8+40</f>
        <v>427.23999999999995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1</v>
      </c>
      <c r="D14" s="4"/>
      <c r="E14" s="3"/>
      <c r="F14" s="8">
        <f>апрель!F14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май!C7+16</f>
        <v>102</v>
      </c>
      <c r="D7" s="3"/>
      <c r="E7" s="3"/>
      <c r="F7" s="8">
        <f>май!F7+202</f>
        <v>1236</v>
      </c>
      <c r="G7" s="8"/>
      <c r="H7" s="3"/>
    </row>
    <row r="8" spans="1:13" x14ac:dyDescent="0.25">
      <c r="A8" s="6">
        <v>2</v>
      </c>
      <c r="B8" s="3" t="s">
        <v>8</v>
      </c>
      <c r="C8" s="3">
        <f>май!C8+2</f>
        <v>11</v>
      </c>
      <c r="D8" s="3"/>
      <c r="E8" s="3"/>
      <c r="F8" s="8">
        <f>май!F8+170</f>
        <v>597.24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май!D11</f>
        <v>1</v>
      </c>
      <c r="E11" s="3"/>
      <c r="F11" s="8"/>
      <c r="G11" s="8">
        <f>май!G11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май!C14</f>
        <v>1</v>
      </c>
      <c r="D14" s="4"/>
      <c r="E14" s="3"/>
      <c r="F14" s="8">
        <f>май!F14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N17" sqref="N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27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июнь!C7+11</f>
        <v>113</v>
      </c>
      <c r="D7" s="3"/>
      <c r="E7" s="3"/>
      <c r="F7" s="8">
        <f>июнь!F7+141</f>
        <v>1377</v>
      </c>
      <c r="G7" s="8"/>
      <c r="H7" s="3"/>
    </row>
    <row r="8" spans="1:13" x14ac:dyDescent="0.25">
      <c r="A8" s="6">
        <v>2</v>
      </c>
      <c r="B8" s="3" t="s">
        <v>8</v>
      </c>
      <c r="C8" s="3">
        <f>июнь!C8+1</f>
        <v>12</v>
      </c>
      <c r="D8" s="3"/>
      <c r="E8" s="3"/>
      <c r="F8" s="8">
        <f>июнь!F8+40</f>
        <v>637.24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июнь!D11</f>
        <v>1</v>
      </c>
      <c r="E11" s="3"/>
      <c r="F11" s="8"/>
      <c r="G11" s="8">
        <f>июнь!G11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июнь!C14</f>
        <v>1</v>
      </c>
      <c r="D14" s="4"/>
      <c r="E14" s="3"/>
      <c r="F14" s="8">
        <f>июнь!F14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L24"/>
  <sheetViews>
    <sheetView zoomScaleNormal="100" zoomScaleSheetLayoutView="100" workbookViewId="0">
      <selection activeCell="M16" sqref="M16"/>
    </sheetView>
  </sheetViews>
  <sheetFormatPr defaultRowHeight="15" x14ac:dyDescent="0.25"/>
  <cols>
    <col min="2" max="2" width="42.5703125" customWidth="1"/>
    <col min="12" max="12" width="11" bestFit="1" customWidth="1"/>
  </cols>
  <sheetData>
    <row r="1" spans="1:12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2" ht="64.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</row>
    <row r="3" spans="1:12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2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2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2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2" x14ac:dyDescent="0.25">
      <c r="A7" s="3"/>
      <c r="B7" s="2" t="s">
        <v>7</v>
      </c>
      <c r="C7" s="3">
        <f>июль!C7+16</f>
        <v>129</v>
      </c>
      <c r="D7" s="3">
        <f>июль!D7+1</f>
        <v>1</v>
      </c>
      <c r="E7" s="3"/>
      <c r="F7" s="8">
        <f>июль!F7+220</f>
        <v>1597</v>
      </c>
      <c r="G7" s="8">
        <f>июль!G7+15</f>
        <v>15</v>
      </c>
      <c r="H7" s="3"/>
    </row>
    <row r="8" spans="1:12" x14ac:dyDescent="0.25">
      <c r="A8" s="6">
        <v>2</v>
      </c>
      <c r="B8" s="3" t="s">
        <v>8</v>
      </c>
      <c r="C8" s="3">
        <f>июль!C8+1</f>
        <v>13</v>
      </c>
      <c r="D8" s="3">
        <f>июль!D8</f>
        <v>0</v>
      </c>
      <c r="E8" s="3"/>
      <c r="F8" s="8">
        <f>июль!F8+30</f>
        <v>667.24</v>
      </c>
      <c r="G8" s="8">
        <f>июль!G8</f>
        <v>0</v>
      </c>
      <c r="H8" s="3"/>
    </row>
    <row r="9" spans="1:12" x14ac:dyDescent="0.25">
      <c r="A9" s="3"/>
      <c r="B9" s="1" t="s">
        <v>6</v>
      </c>
      <c r="C9" s="3"/>
      <c r="D9" s="3"/>
      <c r="E9" s="3"/>
      <c r="F9" s="8"/>
      <c r="G9" s="8"/>
      <c r="H9" s="3"/>
      <c r="L9" s="11"/>
    </row>
    <row r="10" spans="1:12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2" x14ac:dyDescent="0.25">
      <c r="A11" s="6">
        <v>3</v>
      </c>
      <c r="B11" s="3" t="s">
        <v>10</v>
      </c>
      <c r="C11" s="3">
        <f>июль!C11</f>
        <v>0</v>
      </c>
      <c r="D11" s="3">
        <f>июль!D11</f>
        <v>1</v>
      </c>
      <c r="E11" s="3"/>
      <c r="F11" s="8">
        <f>июль!F11</f>
        <v>0</v>
      </c>
      <c r="G11" s="8">
        <f>июль!G11</f>
        <v>250</v>
      </c>
      <c r="H11" s="3"/>
    </row>
    <row r="12" spans="1:12" x14ac:dyDescent="0.25">
      <c r="A12" s="3"/>
      <c r="B12" s="1" t="s">
        <v>6</v>
      </c>
      <c r="C12" s="3"/>
      <c r="D12" s="3"/>
      <c r="E12" s="3"/>
      <c r="F12" s="3"/>
      <c r="G12" s="3"/>
      <c r="H12" s="3"/>
    </row>
    <row r="13" spans="1:12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2" x14ac:dyDescent="0.25">
      <c r="A14" s="6">
        <v>4</v>
      </c>
      <c r="B14" s="7" t="s">
        <v>19</v>
      </c>
      <c r="C14" s="3">
        <f>июль!C14</f>
        <v>1</v>
      </c>
      <c r="D14" s="4"/>
      <c r="E14" s="3"/>
      <c r="F14" s="3">
        <f>июль!F14</f>
        <v>1200</v>
      </c>
      <c r="G14" s="3"/>
      <c r="H14" s="3"/>
    </row>
    <row r="15" spans="1:12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2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август!C7+17</f>
        <v>146</v>
      </c>
      <c r="D7" s="3">
        <f>август!D7</f>
        <v>1</v>
      </c>
      <c r="E7" s="3"/>
      <c r="F7" s="8">
        <f>август!F7+237</f>
        <v>1834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август!C8+3</f>
        <v>16</v>
      </c>
      <c r="D8" s="3">
        <f>август!D8</f>
        <v>0</v>
      </c>
      <c r="E8" s="3"/>
      <c r="F8" s="8">
        <f>август!F8+320</f>
        <v>987.24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</f>
        <v>0</v>
      </c>
      <c r="D11" s="3">
        <f>август!D11</f>
        <v>1</v>
      </c>
      <c r="E11" s="3"/>
      <c r="F11" s="8">
        <f>август!F11</f>
        <v>0</v>
      </c>
      <c r="G11" s="8">
        <f>август!G11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август!C14</f>
        <v>1</v>
      </c>
      <c r="D14" s="3">
        <v>1</v>
      </c>
      <c r="E14" s="3"/>
      <c r="F14" s="3">
        <f>август!F14</f>
        <v>1200</v>
      </c>
      <c r="G14" s="3"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2024-02-01T03:40:20Z</dcterms:modified>
</cp:coreProperties>
</file>