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д\2023\"/>
    </mc:Choice>
  </mc:AlternateContent>
  <xr:revisionPtr revIDLastSave="0" documentId="13_ncr:1_{0C3CCE40-665D-4792-95B6-A80863B67E1E}" xr6:coauthVersionLast="47" xr6:coauthVersionMax="47" xr10:uidLastSave="{00000000-0000-0000-0000-000000000000}"/>
  <bookViews>
    <workbookView xWindow="1305" yWindow="495" windowWidth="11880" windowHeight="14535" firstSheet="11" activeTab="11" xr2:uid="{00000000-000D-0000-FFFF-FFFF00000000}"/>
  </bookViews>
  <sheets>
    <sheet name="январь" sheetId="2" state="hidden" r:id="rId1"/>
    <sheet name="февраль" sheetId="3" state="hidden" r:id="rId2"/>
    <sheet name="март" sheetId="4" state="hidden" r:id="rId3"/>
    <sheet name="апрель" sheetId="5" state="hidden" r:id="rId4"/>
    <sheet name="май" sheetId="6" state="hidden" r:id="rId5"/>
    <sheet name="июнь" sheetId="7" state="hidden" r:id="rId6"/>
    <sheet name="июль" sheetId="8" state="hidden" r:id="rId7"/>
    <sheet name="август" sheetId="9" state="hidden" r:id="rId8"/>
    <sheet name="сентябрь" sheetId="10" state="hidden" r:id="rId9"/>
    <sheet name="октябрь" sheetId="11" state="hidden" r:id="rId10"/>
    <sheet name="ноябрь" sheetId="12" state="hidden" r:id="rId11"/>
    <sheet name="декабрь" sheetId="13" r:id="rId12"/>
  </sheets>
  <definedNames>
    <definedName name="_xlnm.Print_Area" localSheetId="7">август!$A$1:$K$21</definedName>
    <definedName name="_xlnm.Print_Area" localSheetId="3">апрель!$A$1:$K$21</definedName>
    <definedName name="_xlnm.Print_Area" localSheetId="11">декабрь!$A$1:$K$21</definedName>
    <definedName name="_xlnm.Print_Area" localSheetId="6">июль!$A$1:$K$21</definedName>
    <definedName name="_xlnm.Print_Area" localSheetId="5">июнь!$A$1:$K$21</definedName>
    <definedName name="_xlnm.Print_Area" localSheetId="4">май!$A$1:$K$21</definedName>
    <definedName name="_xlnm.Print_Area" localSheetId="2">март!$A$1:$K$21</definedName>
    <definedName name="_xlnm.Print_Area" localSheetId="10">ноябрь!$A$1:$K$21</definedName>
    <definedName name="_xlnm.Print_Area" localSheetId="9">октябрь!$A$1:$K$21</definedName>
    <definedName name="_xlnm.Print_Area" localSheetId="8">сентябрь!$A$1:$K$21</definedName>
    <definedName name="_xlnm.Print_Area" localSheetId="1">февраль!$A$1:$K$21</definedName>
    <definedName name="_xlnm.Print_Area" localSheetId="0">январь!$A$1:$K$21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3" l="1"/>
  <c r="O11" i="13"/>
  <c r="J11" i="13"/>
  <c r="G11" i="13"/>
  <c r="D11" i="13"/>
  <c r="C8" i="13"/>
  <c r="I8" i="13"/>
  <c r="F8" i="13"/>
  <c r="I7" i="13"/>
  <c r="F7" i="13"/>
  <c r="C7" i="13"/>
  <c r="I7" i="10"/>
  <c r="F7" i="10"/>
  <c r="C7" i="10"/>
  <c r="J7" i="13"/>
  <c r="G7" i="13"/>
  <c r="D7" i="13"/>
  <c r="D8" i="13"/>
  <c r="I11" i="13"/>
  <c r="F11" i="13"/>
  <c r="C11" i="13"/>
  <c r="I8" i="12" l="1"/>
  <c r="F8" i="12"/>
  <c r="C8" i="12"/>
  <c r="J7" i="12"/>
  <c r="G7" i="12"/>
  <c r="D7" i="12"/>
  <c r="I7" i="11"/>
  <c r="I7" i="12" s="1"/>
  <c r="F7" i="11"/>
  <c r="F7" i="12" s="1"/>
  <c r="C7" i="11"/>
  <c r="C7" i="12" s="1"/>
  <c r="M7" i="10"/>
  <c r="J7" i="11"/>
  <c r="G7" i="11"/>
  <c r="D7" i="11"/>
  <c r="M7" i="12" l="1"/>
  <c r="M7" i="11"/>
  <c r="G8" i="8"/>
  <c r="G7" i="4" l="1"/>
  <c r="G7" i="5" s="1"/>
  <c r="G7" i="6" s="1"/>
  <c r="G7" i="7" s="1"/>
  <c r="G7" i="8" s="1"/>
  <c r="G7" i="9" s="1"/>
  <c r="G7" i="10" s="1"/>
  <c r="D7" i="4"/>
  <c r="D7" i="5" s="1"/>
  <c r="D7" i="6" s="1"/>
  <c r="D7" i="7" s="1"/>
  <c r="D7" i="8" s="1"/>
  <c r="D7" i="9" s="1"/>
  <c r="D7" i="10" s="1"/>
  <c r="J7" i="3"/>
  <c r="J7" i="4" s="1"/>
  <c r="J7" i="5" s="1"/>
  <c r="J7" i="6" s="1"/>
  <c r="J7" i="7" s="1"/>
  <c r="J7" i="8" s="1"/>
  <c r="J7" i="9" s="1"/>
  <c r="J7" i="10" s="1"/>
  <c r="C8" i="3"/>
  <c r="C8" i="4" s="1"/>
  <c r="C7" i="3"/>
  <c r="C7" i="4" s="1"/>
  <c r="C7" i="5" s="1"/>
  <c r="C7" i="6" s="1"/>
  <c r="C7" i="7" s="1"/>
  <c r="C7" i="8" s="1"/>
  <c r="C7" i="9" s="1"/>
  <c r="I8" i="2" l="1"/>
  <c r="I8" i="3" s="1"/>
  <c r="I8" i="4" s="1"/>
  <c r="F8" i="2"/>
  <c r="F8" i="3" s="1"/>
  <c r="F8" i="4" s="1"/>
  <c r="I7" i="2"/>
  <c r="I7" i="3" s="1"/>
  <c r="I7" i="4" s="1"/>
  <c r="F7" i="2"/>
  <c r="F7" i="3" s="1"/>
  <c r="F7" i="4" s="1"/>
  <c r="F7" i="5" s="1"/>
  <c r="F7" i="6" s="1"/>
  <c r="F7" i="7" s="1"/>
  <c r="F7" i="8" s="1"/>
  <c r="F7" i="9" s="1"/>
  <c r="I7" i="5" l="1"/>
  <c r="M7" i="4"/>
  <c r="M7" i="3"/>
  <c r="I11" i="9"/>
  <c r="I11" i="10" s="1"/>
  <c r="C11" i="9"/>
  <c r="C11" i="10" s="1"/>
  <c r="F11" i="9"/>
  <c r="F11" i="10" s="1"/>
  <c r="I7" i="6" l="1"/>
  <c r="I7" i="7" s="1"/>
  <c r="J8" i="9"/>
  <c r="J8" i="10" s="1"/>
  <c r="J8" i="13" s="1"/>
  <c r="I8" i="5"/>
  <c r="I8" i="6" s="1"/>
  <c r="F8" i="5"/>
  <c r="F8" i="6" s="1"/>
  <c r="G11" i="9"/>
  <c r="D8" i="9"/>
  <c r="D8" i="10" s="1"/>
  <c r="C8" i="5"/>
  <c r="C8" i="6" s="1"/>
  <c r="I8" i="7" l="1"/>
  <c r="I8" i="8" s="1"/>
  <c r="I8" i="9" s="1"/>
  <c r="G11" i="10"/>
  <c r="I7" i="8"/>
  <c r="I7" i="9" s="1"/>
  <c r="M7" i="7"/>
  <c r="C8" i="7"/>
  <c r="F8" i="9"/>
  <c r="F8" i="7"/>
  <c r="F8" i="8" s="1"/>
  <c r="M7" i="5"/>
  <c r="M7" i="6"/>
  <c r="G8" i="9"/>
  <c r="G8" i="10" s="1"/>
  <c r="G8" i="13" s="1"/>
  <c r="I8" i="10" l="1"/>
  <c r="F8" i="10"/>
  <c r="F8" i="11" s="1"/>
  <c r="C8" i="8"/>
  <c r="C8" i="9" s="1"/>
  <c r="D11" i="4"/>
  <c r="D11" i="9" s="1"/>
  <c r="C8" i="10" l="1"/>
  <c r="C8" i="11" s="1"/>
  <c r="D11" i="10"/>
  <c r="I8" i="11"/>
  <c r="M7" i="2"/>
  <c r="N7" i="2" s="1"/>
  <c r="N7" i="3" l="1"/>
  <c r="N7" i="4" l="1"/>
  <c r="N7" i="5" l="1"/>
  <c r="N7" i="6" l="1"/>
  <c r="N7" i="7" l="1"/>
  <c r="J11" i="9" l="1"/>
  <c r="M7" i="8"/>
  <c r="N7" i="8" s="1"/>
  <c r="J11" i="10" l="1"/>
  <c r="N7" i="10" s="1"/>
  <c r="M7" i="9"/>
  <c r="N7" i="9" s="1"/>
  <c r="N7" i="11" l="1"/>
  <c r="M7" i="13" l="1"/>
  <c r="N7" i="13" s="1"/>
  <c r="N7" i="12"/>
</calcChain>
</file>

<file path=xl/sharedStrings.xml><?xml version="1.0" encoding="utf-8"?>
<sst xmlns="http://schemas.openxmlformats.org/spreadsheetml/2006/main" count="348" uniqueCount="32">
  <si>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</si>
  <si>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</si>
  <si>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</si>
  <si>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</si>
  <si>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</si>
  <si>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0,4 кВ</t>
  </si>
  <si>
    <t>1 - 20 кВ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</si>
  <si>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</si>
  <si>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</si>
  <si>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</si>
  <si>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</si>
  <si>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</si>
  <si>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</si>
  <si>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</si>
  <si>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</si>
  <si>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</si>
  <si>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</si>
  <si>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От 670 кВт - всего</t>
  </si>
  <si>
    <t>ИНФОРМАЦИЯ
об осуществлении технологического присоединения
по договорам, заключенным ООО ЭСК "Энергия"
за август 2022 года</t>
  </si>
  <si>
    <t>ИНФОРМАЦИЯ
об осуществлении технологического присоединения
по договорам, заключенным ООО ЭСК "Энергия"
за январь 2023 года</t>
  </si>
  <si>
    <t xml:space="preserve">Приложение N 4
к стандартам раскрытия информации
субъектами оптового и розничных
рынков электрической энергии
</t>
  </si>
  <si>
    <t>ИНФОРМАЦИЯ
об осуществлении технологического присоединения
по договорам, заключенным ООО ЭСК "Энергия"
за февраль 2023 года</t>
  </si>
  <si>
    <t>ИНФОРМАЦИЯ
об осуществлении технологического присоединения
по договорам, заключенным ООО ЭСК "Энергия"
за март 2023 года</t>
  </si>
  <si>
    <t>ИНФОРМАЦИЯ
об осуществлении технологического присоединения
по договорам, заключенным ООО ЭСК "Энергия"
за апрель 2023 года</t>
  </si>
  <si>
    <t>ИНФОРМАЦИЯ
об осуществлении технологического присоединения
по договорам, заключенным ООО ЭСК "Энергия"
за май 2023 года</t>
  </si>
  <si>
    <t>ИНФОРМАЦИЯ
об осуществлении технологического присоединения
по договорам, заключенным ООО ЭСК "Энергия"
за июнь 2023 года</t>
  </si>
  <si>
    <t>ИНФОРМАЦИЯ
об осуществлении технологического присоединения
по договорам, заключенным ООО ЭСК "Энергия"
за июль 2023 года</t>
  </si>
  <si>
    <t>ИНФОРМАЦИЯ
об осуществлении технологического присоединения
по договорам, заключенным ООО ЭСК "Энергия"
за сентябрь 2023 года</t>
  </si>
  <si>
    <t>ИНФОРМАЦИЯ
об осуществлении технологического присоединения
по договорам, заключенным ООО ЭСК "Энергия"
за октябрь 2023 года</t>
  </si>
  <si>
    <t>ИНФОРМАЦИЯ
об осуществлении технологического присоединения
по договорам, заключенным ООО ЭСК "Энергия"
за ноябрь 2023 года</t>
  </si>
  <si>
    <t>Генеральный директор ООО ЭСК "Энергия"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</si>
  <si>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декабрь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</si>
</sst>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"/>
    <numFmt numFmtId="166" formatCode="#,##0.00000"/>
    <numFmt numFmtId="167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 indent="2"/>
    </xf>
    <xf numFmtId="0" fontId="5" fillId="0" borderId="2" xfId="1" applyBorder="1" applyAlignment="1">
      <alignment horizontal="left" vertical="center" wrapText="1" indent="2"/>
    </xf>
    <xf numFmtId="164" fontId="4" fillId="0" borderId="2" xfId="0" applyNumberFormat="1" applyFont="1" applyBorder="1" applyAlignment="1">
      <alignment vertical="center" wrapText="1"/>
    </xf>
    <xf numFmtId="2" fontId="0" fillId="0" borderId="0" xfId="0" applyNumberFormat="1"/>
    <xf numFmtId="0" fontId="3" fillId="0" borderId="2" xfId="0" applyFont="1" applyBorder="1" applyAlignment="1">
      <alignment vertical="center" wrapText="1"/>
    </xf>
    <xf numFmtId="165" fontId="0" fillId="0" borderId="0" xfId="0" applyNumberFormat="1"/>
    <xf numFmtId="4" fontId="4" fillId="0" borderId="2" xfId="0" applyNumberFormat="1" applyFont="1" applyBorder="1" applyAlignment="1">
      <alignment vertical="center" wrapText="1"/>
    </xf>
    <xf numFmtId="4" fontId="0" fillId="0" borderId="0" xfId="0" applyNumberFormat="1"/>
    <xf numFmtId="166" fontId="0" fillId="0" borderId="0" xfId="0" applyNumberFormat="1"/>
    <xf numFmtId="0" fontId="2" fillId="0" borderId="2" xfId="0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167" fontId="4" fillId="0" borderId="2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39457-2BB3-4E39-8B77-F0AFE6FFCEF3}">
  <sheetPr>
    <pageSetUpPr fitToPage="1"/>
  </sheetPr>
  <dimension ref="A1:P21"/>
  <sheetViews>
    <sheetView zoomScaleNormal="100" zoomScaleSheetLayoutView="100" workbookViewId="0">
      <selection activeCell="C7" sqref="C7:C8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4" max="14" width="11.85546875" customWidth="1"/>
  </cols>
  <sheetData>
    <row r="1" spans="1:16" ht="81.75" customHeight="1" x14ac:dyDescent="0.25">
      <c r="A1" s="19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19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v>4</v>
      </c>
      <c r="D7" s="2"/>
      <c r="E7" s="2"/>
      <c r="F7" s="6">
        <f>48</f>
        <v>48</v>
      </c>
      <c r="G7" s="6"/>
      <c r="H7" s="2"/>
      <c r="I7" s="3">
        <f>72/1.2</f>
        <v>60</v>
      </c>
      <c r="J7" s="2"/>
      <c r="K7" s="2"/>
      <c r="M7" s="7">
        <f>I7+I8+J8+J11</f>
        <v>98.864966666666675</v>
      </c>
      <c r="N7">
        <f>M7*1.2</f>
        <v>118.63796000000001</v>
      </c>
    </row>
    <row r="8" spans="1:16" x14ac:dyDescent="0.25">
      <c r="A8" s="1">
        <v>2</v>
      </c>
      <c r="B8" s="2" t="s">
        <v>11</v>
      </c>
      <c r="C8" s="2">
        <v>2</v>
      </c>
      <c r="D8" s="2"/>
      <c r="E8" s="2"/>
      <c r="F8" s="6">
        <f>50</f>
        <v>50</v>
      </c>
      <c r="G8" s="6"/>
      <c r="H8" s="2"/>
      <c r="I8" s="3">
        <f>46.63796/1.2</f>
        <v>38.864966666666668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13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2B9BCA5-600A-4B4B-92F1-C7F1CF3A4269}"/>
    <hyperlink ref="B10" location="Par2094" display="Par2094" xr:uid="{6EFC31A9-BDB0-493E-ADBA-45B787D3CA6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DE6B5-3D80-4431-BA97-514CAAF89B3B}">
  <sheetPr>
    <pageSetUpPr fitToPage="1"/>
  </sheetPr>
  <dimension ref="A1:P21"/>
  <sheetViews>
    <sheetView view="pageBreakPreview" topLeftCell="E1" zoomScaleNormal="100" zoomScaleSheetLayoutView="100" workbookViewId="0">
      <selection activeCell="C7" sqref="C7:D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сентябрь!C7+14</f>
        <v>98</v>
      </c>
      <c r="D7" s="2">
        <f>сентябрь!D7</f>
        <v>1</v>
      </c>
      <c r="E7" s="2"/>
      <c r="F7" s="15">
        <f>сентябрь!F7+183</f>
        <v>1236.5</v>
      </c>
      <c r="G7" s="6">
        <f>сентябрь!G7</f>
        <v>15</v>
      </c>
      <c r="H7" s="2"/>
      <c r="I7" s="10">
        <f>сентябрь!I7+634.676/1.2</f>
        <v>2688.7633333333333</v>
      </c>
      <c r="J7" s="10">
        <f>сентябрь!J7</f>
        <v>0.45833333333333337</v>
      </c>
      <c r="K7" s="2"/>
      <c r="M7" s="11">
        <f>I7+I8+J8+J11+I11+J7</f>
        <v>3068.7866333333336</v>
      </c>
      <c r="N7" s="12">
        <f>M7*1.2</f>
        <v>3682.5439600000004</v>
      </c>
    </row>
    <row r="8" spans="1:16" x14ac:dyDescent="0.25">
      <c r="A8" s="1">
        <v>2</v>
      </c>
      <c r="B8" s="2" t="s">
        <v>11</v>
      </c>
      <c r="C8" s="2">
        <f>сентябрь!C8</f>
        <v>5</v>
      </c>
      <c r="D8" s="2"/>
      <c r="E8" s="2"/>
      <c r="F8" s="6">
        <f>сентябрь!F8</f>
        <v>210</v>
      </c>
      <c r="G8" s="6"/>
      <c r="H8" s="2"/>
      <c r="I8" s="10">
        <f>сентябрь!I8</f>
        <v>379.56496666666663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423EAEC-CB92-4D76-B99B-9FBFC43A9723}"/>
    <hyperlink ref="B10" location="Par2094" display="Par2094" xr:uid="{CB23AA63-A7A9-4C19-874A-EAE4DE50F082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626DA-D4AB-4889-BFF6-1A37A8A92E9F}">
  <sheetPr>
    <pageSetUpPr fitToPage="1"/>
  </sheetPr>
  <dimension ref="A1:P21"/>
  <sheetViews>
    <sheetView view="pageBreakPreview" topLeftCell="E1" zoomScaleNormal="100" zoomScaleSheetLayoutView="100" workbookViewId="0">
      <selection activeCell="N7" sqref="N7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октябрь!C7+8</f>
        <v>106</v>
      </c>
      <c r="D7" s="2">
        <f>октябрь!D7</f>
        <v>1</v>
      </c>
      <c r="E7" s="2"/>
      <c r="F7" s="10">
        <f>октябрь!F7+102</f>
        <v>1338.5</v>
      </c>
      <c r="G7" s="10">
        <f>октябрь!G7</f>
        <v>15</v>
      </c>
      <c r="H7" s="2"/>
      <c r="I7" s="10">
        <f>октябрь!I7+360.696/1.2</f>
        <v>2989.3433333333332</v>
      </c>
      <c r="J7" s="10">
        <f>октябрь!J7</f>
        <v>0.45833333333333337</v>
      </c>
      <c r="K7" s="2"/>
      <c r="M7" s="11">
        <f>I7+I8+J8+J11+I11+J7</f>
        <v>10700.070891666668</v>
      </c>
      <c r="N7" s="12">
        <f>M7*1.2</f>
        <v>12840.085070000001</v>
      </c>
    </row>
    <row r="8" spans="1:16" x14ac:dyDescent="0.25">
      <c r="A8" s="1">
        <v>2</v>
      </c>
      <c r="B8" s="2" t="s">
        <v>11</v>
      </c>
      <c r="C8" s="2">
        <f>октябрь!C8+1</f>
        <v>6</v>
      </c>
      <c r="D8" s="2"/>
      <c r="E8" s="2"/>
      <c r="F8" s="10">
        <f>октябрь!F8+18.6</f>
        <v>228.6</v>
      </c>
      <c r="G8" s="10"/>
      <c r="H8" s="2"/>
      <c r="I8" s="10">
        <f>октябрь!I8+8796.84511/1.2</f>
        <v>7710.2692250000009</v>
      </c>
      <c r="J8" s="10"/>
      <c r="K8" s="2"/>
      <c r="N8" s="1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30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385F5936-A931-4B1E-B0FC-F30F4E23096B}"/>
    <hyperlink ref="B10" location="Par2094" display="Par2094" xr:uid="{0697E962-3AA2-4817-B505-DD24136D7E4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D4FD3-CB5E-4013-9D57-E5102EA38DE7}">
  <sheetPr>
    <pageSetUpPr fitToPage="1"/>
  </sheetPr>
  <dimension ref="A1:P21"/>
  <sheetViews>
    <sheetView tabSelected="1" view="pageBreakPreview" zoomScaleNormal="100" zoomScaleSheetLayoutView="100" workbookViewId="0">
      <selection activeCell="P11" sqref="P11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hidden="1" customWidth="1"/>
    <col min="14" max="14" width="13.5703125" hidden="1" customWidth="1"/>
    <col min="16" max="16" width="17.85546875" customWidth="1"/>
  </cols>
  <sheetData>
    <row r="1" spans="1:16" ht="81.75" customHeight="1" x14ac:dyDescent="0.25">
      <c r="A1" s="19" t="s">
        <v>20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ноябрь!C7+38</f>
        <v>144</v>
      </c>
      <c r="D7" s="2">
        <f>ноябрь!D7</f>
        <v>1</v>
      </c>
      <c r="E7" s="2"/>
      <c r="F7" s="15">
        <f>ноябрь!F7+456</f>
        <v>1794.5</v>
      </c>
      <c r="G7" s="6">
        <f>ноябрь!G7</f>
        <v>15</v>
      </c>
      <c r="H7" s="2"/>
      <c r="I7" s="10">
        <f>ноябрь!I7+1285.766/1.2</f>
        <v>4060.8150000000001</v>
      </c>
      <c r="J7" s="10">
        <f>ноябрь!J7</f>
        <v>0.45833333333333337</v>
      </c>
      <c r="K7" s="2"/>
      <c r="M7" s="11">
        <f>I7+I8+J8+J11+I11</f>
        <v>16837.709083333335</v>
      </c>
      <c r="N7" s="12">
        <f>M7*1.2</f>
        <v>20205.250900000003</v>
      </c>
    </row>
    <row r="8" spans="1:16" x14ac:dyDescent="0.25">
      <c r="A8" s="1">
        <v>2</v>
      </c>
      <c r="B8" s="2" t="s">
        <v>11</v>
      </c>
      <c r="C8" s="2">
        <f>ноябрь!C8+5</f>
        <v>11</v>
      </c>
      <c r="D8" s="2">
        <f>ноябрь!D8</f>
        <v>0</v>
      </c>
      <c r="E8" s="2"/>
      <c r="F8" s="6">
        <f>ноябрь!F8+380</f>
        <v>608.6</v>
      </c>
      <c r="G8" s="6">
        <f>ноябрь!G8</f>
        <v>0</v>
      </c>
      <c r="H8" s="2"/>
      <c r="I8" s="10">
        <f>ноябрь!I8+1039.90893/1.2</f>
        <v>8576.86</v>
      </c>
      <c r="J8" s="10">
        <f>ноябрь!J8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ноябрь!C11</f>
        <v>0</v>
      </c>
      <c r="D11" s="2">
        <f>ноябрь!D11+2</f>
        <v>2</v>
      </c>
      <c r="E11" s="2"/>
      <c r="F11" s="2">
        <f>ноябрь!F11</f>
        <v>0</v>
      </c>
      <c r="G11" s="6">
        <f>ноябрь!G11+1250</f>
        <v>1250</v>
      </c>
      <c r="H11" s="2"/>
      <c r="I11" s="10">
        <f>ноябрь!I11</f>
        <v>0</v>
      </c>
      <c r="J11" s="10">
        <f>ноябрь!J11+5040.0409/1.2</f>
        <v>4200.0340833333339</v>
      </c>
      <c r="K11" s="2"/>
      <c r="O11" s="11">
        <f>I7+J7+I8+J11</f>
        <v>16838.167416666671</v>
      </c>
      <c r="P11" s="9">
        <f>O11*1.2</f>
        <v>20205.800900000006</v>
      </c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2EBCB5F9-0F44-465E-917D-CA429D05CCD5}"/>
    <hyperlink ref="B10" location="Par2094" display="Par2094" xr:uid="{69771D2B-789D-45A3-86D8-03C9FE71CC3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9F5FF-DB2D-4991-BAB0-8E21CCB1F0DE}">
  <sheetPr>
    <pageSetUpPr fitToPage="1"/>
  </sheetPr>
  <dimension ref="A1:P21"/>
  <sheetViews>
    <sheetView zoomScaleNormal="100" zoomScaleSheetLayoutView="100" workbookViewId="0">
      <selection activeCell="N16" sqref="N16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1.5703125" bestFit="1" customWidth="1"/>
    <col min="14" max="14" width="11.8554687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январь!C7+8</f>
        <v>12</v>
      </c>
      <c r="D7" s="2">
        <v>1</v>
      </c>
      <c r="E7" s="2"/>
      <c r="F7" s="6">
        <f>январь!F7+110</f>
        <v>158</v>
      </c>
      <c r="G7" s="6">
        <v>15</v>
      </c>
      <c r="H7" s="2"/>
      <c r="I7" s="3">
        <f>январь!I7+279.51/1.2</f>
        <v>292.92500000000001</v>
      </c>
      <c r="J7" s="3">
        <f>0.55/1.2</f>
        <v>0.45833333333333337</v>
      </c>
      <c r="K7" s="2"/>
      <c r="M7" s="9">
        <f>I7+I8+J8+J7</f>
        <v>419.74830000000003</v>
      </c>
      <c r="N7">
        <f>M7*1.2</f>
        <v>503.69796000000002</v>
      </c>
    </row>
    <row r="8" spans="1:16" x14ac:dyDescent="0.25">
      <c r="A8" s="1">
        <v>2</v>
      </c>
      <c r="B8" s="2" t="s">
        <v>11</v>
      </c>
      <c r="C8" s="2">
        <f>январь!C8+1</f>
        <v>3</v>
      </c>
      <c r="D8" s="2"/>
      <c r="E8" s="2"/>
      <c r="F8" s="6">
        <f>январь!F8+50</f>
        <v>100</v>
      </c>
      <c r="G8" s="6"/>
      <c r="H8" s="2"/>
      <c r="I8" s="3">
        <f>январь!I8+105/1.2</f>
        <v>126.36496666666667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13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FF74F014-F182-4AE2-8B0B-66C72D209E2C}"/>
    <hyperlink ref="B10" location="Par2094" display="Par2094" xr:uid="{7FA662A4-8F94-44EF-A903-C0E2631FAF5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0F81F-6DF3-43B0-9333-C7CAEE3E32C5}">
  <sheetPr>
    <pageSetUpPr fitToPage="1"/>
  </sheetPr>
  <dimension ref="A1:P21"/>
  <sheetViews>
    <sheetView zoomScaleNormal="100" zoomScaleSheetLayoutView="100" workbookViewId="0">
      <selection activeCell="C7" sqref="C7:D11"/>
    </sheetView>
  </sheetViews>
  <sheetFormatPr defaultRowHeight="15" x14ac:dyDescent="0.25"/>
  <cols>
    <col min="2" max="2" width="30" customWidth="1"/>
    <col min="7" max="7" width="9.57031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февраль!C7+8</f>
        <v>20</v>
      </c>
      <c r="D7" s="2">
        <f>февраль!D7</f>
        <v>1</v>
      </c>
      <c r="E7" s="2"/>
      <c r="F7" s="6">
        <f>февраль!F7+96</f>
        <v>254</v>
      </c>
      <c r="G7" s="6">
        <f>февраль!G7</f>
        <v>15</v>
      </c>
      <c r="H7" s="2"/>
      <c r="I7" s="3">
        <f>февраль!I7+188.276/1.2</f>
        <v>449.82166666666672</v>
      </c>
      <c r="J7" s="3">
        <f>февраль!J7</f>
        <v>0.45833333333333337</v>
      </c>
      <c r="K7" s="2"/>
      <c r="M7" s="9">
        <f>I7+I8+J7+J11</f>
        <v>776.64496666666673</v>
      </c>
      <c r="N7">
        <f>M7*1.2</f>
        <v>931.97396000000003</v>
      </c>
    </row>
    <row r="8" spans="1:16" x14ac:dyDescent="0.25">
      <c r="A8" s="1">
        <v>2</v>
      </c>
      <c r="B8" s="2" t="s">
        <v>11</v>
      </c>
      <c r="C8" s="2">
        <f>февраль!C8+1</f>
        <v>4</v>
      </c>
      <c r="D8" s="2"/>
      <c r="E8" s="2"/>
      <c r="F8" s="6">
        <f>февраль!F8+80</f>
        <v>180</v>
      </c>
      <c r="G8" s="6"/>
      <c r="H8" s="2"/>
      <c r="I8" s="3">
        <f>февраль!I8+240/1.2</f>
        <v>326.36496666666665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>
        <f>февраль!D11+1</f>
        <v>1</v>
      </c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3C2712D-C8A8-44EA-8D58-58D66EDB9D0A}"/>
    <hyperlink ref="B10" location="Par2094" display="Par2094" xr:uid="{7FA813A8-62A9-4F3D-810C-B0EE71006DA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1FBAD-9A21-4DAF-9149-1EA696B49DE1}">
  <sheetPr>
    <pageSetUpPr fitToPage="1"/>
  </sheetPr>
  <dimension ref="A1:P21"/>
  <sheetViews>
    <sheetView zoomScaleNormal="100" zoomScaleSheetLayoutView="100" workbookViewId="0">
      <selection activeCell="F7" sqref="F7:G8"/>
    </sheetView>
  </sheetViews>
  <sheetFormatPr defaultRowHeight="15" x14ac:dyDescent="0.25"/>
  <cols>
    <col min="2" max="2" width="30" customWidth="1"/>
    <col min="7" max="7" width="10.28515625" bestFit="1" customWidth="1"/>
    <col min="9" max="9" width="10.28515625" customWidth="1"/>
    <col min="10" max="10" width="9.7109375" customWidth="1"/>
    <col min="13" max="13" width="10.5703125" bestFit="1" customWidth="1"/>
    <col min="14" max="14" width="11.8554687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3"/>
      <c r="J5" s="2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3"/>
      <c r="J6" s="2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март!C7+14</f>
        <v>34</v>
      </c>
      <c r="D7" s="2">
        <f>март!D7</f>
        <v>1</v>
      </c>
      <c r="E7" s="2"/>
      <c r="F7" s="6">
        <f>март!F7+169</f>
        <v>423</v>
      </c>
      <c r="G7" s="6">
        <f>март!G7</f>
        <v>15</v>
      </c>
      <c r="H7" s="2"/>
      <c r="I7" s="3">
        <f>март!I7+292.976/1.2</f>
        <v>693.96833333333336</v>
      </c>
      <c r="J7" s="3">
        <f>март!J7</f>
        <v>0.45833333333333337</v>
      </c>
      <c r="K7" s="2"/>
      <c r="M7" s="9">
        <f>I7+I8+J7+J11</f>
        <v>1020.7916333333334</v>
      </c>
      <c r="N7" s="9">
        <f>M7*1.2</f>
        <v>1224.9499599999999</v>
      </c>
    </row>
    <row r="8" spans="1:16" x14ac:dyDescent="0.25">
      <c r="A8" s="1">
        <v>2</v>
      </c>
      <c r="B8" s="2" t="s">
        <v>11</v>
      </c>
      <c r="C8" s="2">
        <f>март!C8</f>
        <v>4</v>
      </c>
      <c r="D8" s="2"/>
      <c r="E8" s="2"/>
      <c r="F8" s="6">
        <f>март!F8</f>
        <v>180</v>
      </c>
      <c r="G8" s="6"/>
      <c r="H8" s="2"/>
      <c r="I8" s="3">
        <f>март!I8</f>
        <v>326.36496666666665</v>
      </c>
      <c r="J8" s="3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2"/>
      <c r="J9" s="3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2"/>
      <c r="J10" s="3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2"/>
      <c r="J11" s="3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2"/>
      <c r="J13" s="3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A6FFA1-604A-49B3-9B92-48F83C996805}"/>
    <hyperlink ref="B10" location="Par2094" display="Par2094" xr:uid="{41FD4B31-D473-4EE0-9E9B-812A1F431B1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950CA-FF32-4C35-B470-E0F19F4B225F}">
  <sheetPr>
    <pageSetUpPr fitToPage="1"/>
  </sheetPr>
  <dimension ref="A1:P21"/>
  <sheetViews>
    <sheetView topLeftCell="B1" zoomScaleNormal="100" zoomScaleSheetLayoutView="100" workbookViewId="0">
      <selection activeCell="C7" sqref="C7:D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апрель!C7+10</f>
        <v>44</v>
      </c>
      <c r="D7" s="2">
        <f>апрель!D7</f>
        <v>1</v>
      </c>
      <c r="E7" s="2"/>
      <c r="F7" s="6">
        <f>апрель!F7+145</f>
        <v>568</v>
      </c>
      <c r="G7" s="6">
        <f>апрель!G7</f>
        <v>15</v>
      </c>
      <c r="H7" s="2"/>
      <c r="I7" s="10">
        <f>апрель!I7+349.524/1.2</f>
        <v>985.23833333333346</v>
      </c>
      <c r="J7" s="10">
        <f>апрель!J7</f>
        <v>0.45833333333333337</v>
      </c>
      <c r="K7" s="2"/>
      <c r="M7" s="11">
        <f>I7+I8+J7+J11+I11</f>
        <v>1312.0616333333335</v>
      </c>
      <c r="N7" s="12">
        <f>M7*1.2</f>
        <v>1574.47396</v>
      </c>
    </row>
    <row r="8" spans="1:16" x14ac:dyDescent="0.25">
      <c r="A8" s="1">
        <v>2</v>
      </c>
      <c r="B8" s="2" t="s">
        <v>11</v>
      </c>
      <c r="C8" s="2">
        <f>апрель!C8</f>
        <v>4</v>
      </c>
      <c r="D8" s="2"/>
      <c r="E8" s="2"/>
      <c r="F8" s="6">
        <f>апрель!F8</f>
        <v>180</v>
      </c>
      <c r="G8" s="6"/>
      <c r="H8" s="2"/>
      <c r="I8" s="10">
        <f>апрель!I8</f>
        <v>326.36496666666665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10FB2FF-6CC4-44A8-A4C6-F6CCF74BE00A}"/>
    <hyperlink ref="B10" location="Par2094" display="Par2094" xr:uid="{8D0113A4-16CD-46A1-B21A-86B58BCA36C3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2A7E4-607A-43B3-BADD-577A6404B401}">
  <sheetPr>
    <pageSetUpPr fitToPage="1"/>
  </sheetPr>
  <dimension ref="A1:P21"/>
  <sheetViews>
    <sheetView zoomScaleNormal="100" zoomScaleSheetLayoutView="100" workbookViewId="0">
      <selection activeCell="M8" sqref="M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май!C7+11</f>
        <v>55</v>
      </c>
      <c r="D7" s="2">
        <f>май!D7</f>
        <v>1</v>
      </c>
      <c r="E7" s="2"/>
      <c r="F7" s="6">
        <f>май!F7+129</f>
        <v>697</v>
      </c>
      <c r="G7" s="6">
        <f>май!G7</f>
        <v>15</v>
      </c>
      <c r="H7" s="2"/>
      <c r="I7" s="10">
        <f>май!I7+(337750/1000)/1.2</f>
        <v>1266.6966666666667</v>
      </c>
      <c r="J7" s="10">
        <f>май!J7</f>
        <v>0.45833333333333337</v>
      </c>
      <c r="K7" s="2"/>
      <c r="M7" s="11">
        <f>I7+I8+J7+J11+I11</f>
        <v>1593.5199666666665</v>
      </c>
      <c r="N7" s="12">
        <f>M7*1.2</f>
        <v>1912.2239599999998</v>
      </c>
    </row>
    <row r="8" spans="1:16" x14ac:dyDescent="0.25">
      <c r="A8" s="1">
        <v>2</v>
      </c>
      <c r="B8" s="2" t="s">
        <v>11</v>
      </c>
      <c r="C8" s="2">
        <f>май!C8</f>
        <v>4</v>
      </c>
      <c r="D8" s="2"/>
      <c r="E8" s="2"/>
      <c r="F8" s="6">
        <f>май!F8</f>
        <v>180</v>
      </c>
      <c r="G8" s="6"/>
      <c r="H8" s="2"/>
      <c r="I8" s="10">
        <f>май!I8</f>
        <v>326.36496666666665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796CC1E-83B0-4185-B717-EF3F5105E757}"/>
    <hyperlink ref="B10" location="Par2094" display="Par2094" xr:uid="{85407570-E27A-4195-915B-97FCB5A2098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4E4E5-B746-471D-8367-EA3AB93AC823}">
  <sheetPr>
    <pageSetUpPr fitToPage="1"/>
  </sheetPr>
  <dimension ref="A1:P21"/>
  <sheetViews>
    <sheetView zoomScaleNormal="100" zoomScaleSheetLayoutView="100" workbookViewId="0">
      <selection activeCell="I7" sqref="I7:J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июнь!C7+7</f>
        <v>62</v>
      </c>
      <c r="D7" s="2">
        <f>июнь!D7</f>
        <v>1</v>
      </c>
      <c r="E7" s="2"/>
      <c r="F7" s="6">
        <f>июнь!F7+86</f>
        <v>783</v>
      </c>
      <c r="G7" s="6">
        <f>июнь!G7</f>
        <v>15</v>
      </c>
      <c r="H7" s="2"/>
      <c r="I7" s="10">
        <f>июнь!I7+251.46/1.2</f>
        <v>1476.2466666666667</v>
      </c>
      <c r="J7" s="10">
        <f>июнь!J7</f>
        <v>0.45833333333333337</v>
      </c>
      <c r="K7" s="2"/>
      <c r="M7" s="11">
        <f>I7+I8+J8+J11+I11</f>
        <v>1802.6116333333334</v>
      </c>
      <c r="N7" s="12">
        <f>M7*1.2</f>
        <v>2163.1339600000001</v>
      </c>
    </row>
    <row r="8" spans="1:16" x14ac:dyDescent="0.25">
      <c r="A8" s="1">
        <v>2</v>
      </c>
      <c r="B8" s="2" t="s">
        <v>11</v>
      </c>
      <c r="C8" s="2">
        <f>июнь!C8</f>
        <v>4</v>
      </c>
      <c r="D8" s="2"/>
      <c r="E8" s="2"/>
      <c r="F8" s="6">
        <f>июнь!F8</f>
        <v>180</v>
      </c>
      <c r="G8" s="6">
        <f>июнь!G8</f>
        <v>0</v>
      </c>
      <c r="H8" s="2"/>
      <c r="I8" s="10">
        <f>июнь!I8</f>
        <v>326.36496666666665</v>
      </c>
      <c r="J8" s="10"/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6"/>
      <c r="H11" s="2"/>
      <c r="I11" s="10"/>
      <c r="J11" s="10"/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9DA8CA61-DDA9-4B4B-B481-668A567220E2}"/>
    <hyperlink ref="B10" location="Par2094" display="Par2094" xr:uid="{7AAAD529-2698-4754-81B1-4802D777CC9D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2E5EA-1644-4B24-ABDC-085A9AA9501F}">
  <sheetPr>
    <pageSetUpPr fitToPage="1"/>
  </sheetPr>
  <dimension ref="A1:P21"/>
  <sheetViews>
    <sheetView topLeftCell="E1" zoomScaleNormal="100" zoomScaleSheetLayoutView="100" workbookViewId="0">
      <selection activeCell="I7" sqref="I7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18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июль!C7+9</f>
        <v>71</v>
      </c>
      <c r="D7" s="2">
        <f>июль!D7</f>
        <v>1</v>
      </c>
      <c r="E7" s="2"/>
      <c r="F7" s="6">
        <f>июль!F7+93</f>
        <v>876</v>
      </c>
      <c r="G7" s="6">
        <f>июль!G7</f>
        <v>15</v>
      </c>
      <c r="H7" s="2"/>
      <c r="I7" s="10">
        <f>июль!I7+223972/1.2/1000</f>
        <v>1662.89</v>
      </c>
      <c r="J7" s="10">
        <f>июль!J7</f>
        <v>0.45833333333333337</v>
      </c>
      <c r="K7" s="2"/>
      <c r="M7" s="11">
        <f>I7+I8+J8+J11+I11+J7</f>
        <v>1989.7133000000001</v>
      </c>
      <c r="N7" s="12">
        <f>M7*1.2</f>
        <v>2387.6559600000001</v>
      </c>
    </row>
    <row r="8" spans="1:16" x14ac:dyDescent="0.25">
      <c r="A8" s="1">
        <v>2</v>
      </c>
      <c r="B8" s="2" t="s">
        <v>11</v>
      </c>
      <c r="C8" s="2">
        <f>июль!C8</f>
        <v>4</v>
      </c>
      <c r="D8" s="2">
        <f>июль!D8</f>
        <v>0</v>
      </c>
      <c r="E8" s="2"/>
      <c r="F8" s="6">
        <f>июль!F8</f>
        <v>180</v>
      </c>
      <c r="G8" s="6">
        <f>июль!G8</f>
        <v>0</v>
      </c>
      <c r="H8" s="2"/>
      <c r="I8" s="10">
        <f>июль!I8</f>
        <v>326.36496666666665</v>
      </c>
      <c r="J8" s="10">
        <f>июль!J8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июль!C11</f>
        <v>0</v>
      </c>
      <c r="D11" s="2">
        <f>июль!D11</f>
        <v>0</v>
      </c>
      <c r="E11" s="2"/>
      <c r="F11" s="2">
        <f>июль!F11</f>
        <v>0</v>
      </c>
      <c r="G11" s="6">
        <f>июль!G11</f>
        <v>0</v>
      </c>
      <c r="H11" s="2"/>
      <c r="I11" s="10">
        <f>июль!I11</f>
        <v>0</v>
      </c>
      <c r="J11" s="10">
        <f>июль!J11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372761C-78C4-4DCB-8B2B-5259B7DFB840}"/>
    <hyperlink ref="B10" location="Par2094" display="Par2094" xr:uid="{31114511-8A29-40C7-9FC5-8855FCF1A49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9F9E9-55D5-46F7-941F-69D2819A494F}">
  <sheetPr>
    <pageSetUpPr fitToPage="1"/>
  </sheetPr>
  <dimension ref="A1:P21"/>
  <sheetViews>
    <sheetView topLeftCell="E1" zoomScaleNormal="100" zoomScaleSheetLayoutView="100" workbookViewId="0">
      <selection activeCell="I8" sqref="I8"/>
    </sheetView>
  </sheetViews>
  <sheetFormatPr defaultRowHeight="15" x14ac:dyDescent="0.25"/>
  <cols>
    <col min="2" max="2" width="30" customWidth="1"/>
    <col min="7" max="7" width="10.28515625" bestFit="1" customWidth="1"/>
    <col min="9" max="9" width="11.42578125" customWidth="1"/>
    <col min="10" max="10" width="9.7109375" customWidth="1"/>
    <col min="13" max="13" width="13.7109375" bestFit="1" customWidth="1"/>
    <col min="14" max="14" width="13.5703125" customWidth="1"/>
  </cols>
  <sheetData>
    <row r="1" spans="1:16" ht="81.7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6" ht="69.75" customHeight="1" x14ac:dyDescent="0.25">
      <c r="A2" s="20" t="s">
        <v>27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6" ht="30" customHeight="1" x14ac:dyDescent="0.25">
      <c r="A3" s="21" t="s">
        <v>1</v>
      </c>
      <c r="B3" s="21"/>
      <c r="C3" s="21" t="s">
        <v>2</v>
      </c>
      <c r="D3" s="21"/>
      <c r="E3" s="21"/>
      <c r="F3" s="21" t="s">
        <v>3</v>
      </c>
      <c r="G3" s="21"/>
      <c r="H3" s="21"/>
      <c r="I3" s="21" t="s">
        <v>4</v>
      </c>
      <c r="J3" s="21"/>
      <c r="K3" s="21"/>
    </row>
    <row r="4" spans="1:16" ht="30" x14ac:dyDescent="0.25">
      <c r="A4" s="21"/>
      <c r="B4" s="21"/>
      <c r="C4" s="1" t="s">
        <v>5</v>
      </c>
      <c r="D4" s="1" t="s">
        <v>6</v>
      </c>
      <c r="E4" s="1" t="s">
        <v>7</v>
      </c>
      <c r="F4" s="1" t="s">
        <v>5</v>
      </c>
      <c r="G4" s="1" t="s">
        <v>6</v>
      </c>
      <c r="H4" s="1" t="s">
        <v>7</v>
      </c>
      <c r="I4" s="1" t="s">
        <v>5</v>
      </c>
      <c r="J4" s="1" t="s">
        <v>6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10"/>
      <c r="J5" s="10"/>
      <c r="K5" s="2"/>
    </row>
    <row r="6" spans="1:16" x14ac:dyDescent="0.25">
      <c r="A6" s="2"/>
      <c r="B6" s="4" t="s">
        <v>9</v>
      </c>
      <c r="C6" s="2"/>
      <c r="D6" s="2"/>
      <c r="E6" s="2"/>
      <c r="F6" s="2"/>
      <c r="G6" s="2"/>
      <c r="H6" s="2"/>
      <c r="I6" s="10"/>
      <c r="J6" s="10"/>
      <c r="K6" s="2"/>
      <c r="N6" s="16"/>
      <c r="O6" s="16"/>
      <c r="P6" s="16"/>
    </row>
    <row r="7" spans="1:16" x14ac:dyDescent="0.25">
      <c r="A7" s="2"/>
      <c r="B7" s="5" t="s">
        <v>10</v>
      </c>
      <c r="C7" s="2">
        <f>август!C7+13</f>
        <v>84</v>
      </c>
      <c r="D7" s="2">
        <f>август!D7</f>
        <v>1</v>
      </c>
      <c r="E7" s="2"/>
      <c r="F7" s="6">
        <f>август!F7+177.5</f>
        <v>1053.5</v>
      </c>
      <c r="G7" s="6">
        <f>август!G7</f>
        <v>15</v>
      </c>
      <c r="H7" s="2"/>
      <c r="I7" s="14">
        <f>август!I7+596372/1000/1.2</f>
        <v>2159.8666666666668</v>
      </c>
      <c r="J7" s="10">
        <f>август!J7</f>
        <v>0.45833333333333337</v>
      </c>
      <c r="K7" s="2"/>
      <c r="M7" s="11">
        <f>I7+I8+J8+J11+I11+J7</f>
        <v>2539.8899666666671</v>
      </c>
      <c r="N7" s="12">
        <f>M7*1.2</f>
        <v>3047.8679600000005</v>
      </c>
    </row>
    <row r="8" spans="1:16" x14ac:dyDescent="0.25">
      <c r="A8" s="1">
        <v>2</v>
      </c>
      <c r="B8" s="2" t="s">
        <v>11</v>
      </c>
      <c r="C8" s="2">
        <f>август!C8+1</f>
        <v>5</v>
      </c>
      <c r="D8" s="2">
        <f>август!D8</f>
        <v>0</v>
      </c>
      <c r="E8" s="2"/>
      <c r="F8" s="6">
        <f>август!F8+30</f>
        <v>210</v>
      </c>
      <c r="G8" s="6">
        <f>август!G8</f>
        <v>0</v>
      </c>
      <c r="H8" s="2"/>
      <c r="I8" s="14">
        <f>август!I8+63840/1000/1.2</f>
        <v>379.56496666666663</v>
      </c>
      <c r="J8" s="10">
        <f>август!J8</f>
        <v>0</v>
      </c>
      <c r="K8" s="2"/>
    </row>
    <row r="9" spans="1:16" x14ac:dyDescent="0.25">
      <c r="A9" s="2"/>
      <c r="B9" s="4" t="s">
        <v>9</v>
      </c>
      <c r="C9" s="2"/>
      <c r="D9" s="2"/>
      <c r="E9" s="2"/>
      <c r="F9" s="6"/>
      <c r="G9" s="6"/>
      <c r="H9" s="2"/>
      <c r="I9" s="10"/>
      <c r="J9" s="10"/>
      <c r="K9" s="2"/>
    </row>
    <row r="10" spans="1:16" x14ac:dyDescent="0.25">
      <c r="A10" s="2"/>
      <c r="B10" s="5" t="s">
        <v>12</v>
      </c>
      <c r="C10" s="2"/>
      <c r="D10" s="2"/>
      <c r="E10" s="2"/>
      <c r="F10" s="6"/>
      <c r="G10" s="6"/>
      <c r="H10" s="2"/>
      <c r="I10" s="10"/>
      <c r="J10" s="10"/>
      <c r="K10" s="2"/>
    </row>
    <row r="11" spans="1:16" x14ac:dyDescent="0.25">
      <c r="A11" s="1">
        <v>3</v>
      </c>
      <c r="B11" s="2" t="s">
        <v>13</v>
      </c>
      <c r="C11" s="2">
        <f>август!C11</f>
        <v>0</v>
      </c>
      <c r="D11" s="2">
        <f>август!D11</f>
        <v>0</v>
      </c>
      <c r="E11" s="2"/>
      <c r="F11" s="2">
        <f>август!F11</f>
        <v>0</v>
      </c>
      <c r="G11" s="6">
        <f>август!G11</f>
        <v>0</v>
      </c>
      <c r="H11" s="2"/>
      <c r="I11" s="10">
        <f>август!I11</f>
        <v>0</v>
      </c>
      <c r="J11" s="14">
        <f>август!J11</f>
        <v>0</v>
      </c>
      <c r="K11" s="2"/>
    </row>
    <row r="12" spans="1:16" x14ac:dyDescent="0.25">
      <c r="A12" s="2"/>
      <c r="B12" s="4" t="s">
        <v>9</v>
      </c>
      <c r="C12" s="2"/>
      <c r="D12" s="2"/>
      <c r="E12" s="2"/>
      <c r="F12" s="2"/>
      <c r="G12" s="2"/>
      <c r="H12" s="2"/>
      <c r="I12" s="10"/>
      <c r="J12" s="10"/>
      <c r="K12" s="2"/>
    </row>
    <row r="13" spans="1:16" ht="30" x14ac:dyDescent="0.25">
      <c r="A13" s="2"/>
      <c r="B13" s="4" t="s">
        <v>14</v>
      </c>
      <c r="C13" s="2"/>
      <c r="D13" s="2"/>
      <c r="E13" s="2"/>
      <c r="F13" s="6"/>
      <c r="G13" s="6"/>
      <c r="H13" s="2"/>
      <c r="I13" s="10"/>
      <c r="J13" s="10"/>
      <c r="K13" s="2"/>
    </row>
    <row r="14" spans="1:16" x14ac:dyDescent="0.25">
      <c r="A14" s="1">
        <v>4</v>
      </c>
      <c r="B14" s="8" t="s">
        <v>17</v>
      </c>
      <c r="C14" s="2"/>
      <c r="D14" s="2"/>
      <c r="E14" s="2"/>
      <c r="F14" s="2"/>
      <c r="G14" s="2"/>
      <c r="H14" s="2"/>
      <c r="I14" s="10"/>
      <c r="J14" s="10"/>
      <c r="K14" s="2"/>
    </row>
    <row r="15" spans="1:16" x14ac:dyDescent="0.25">
      <c r="A15" s="2"/>
      <c r="B15" s="4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4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8" spans="1:11" ht="147" customHeight="1" x14ac:dyDescent="0.25">
      <c r="A18" s="17" t="s">
        <v>15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</row>
    <row r="21" spans="1:11" x14ac:dyDescent="0.25">
      <c r="A21" s="16" t="s">
        <v>16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</row>
  </sheetData>
  <mergeCells count="9">
    <mergeCell ref="N6:P6"/>
    <mergeCell ref="A18:K18"/>
    <mergeCell ref="A21:K21"/>
    <mergeCell ref="A1:K1"/>
    <mergeCell ref="A2:K2"/>
    <mergeCell ref="A3:B4"/>
    <mergeCell ref="C3:E3"/>
    <mergeCell ref="F3:H3"/>
    <mergeCell ref="I3:K3"/>
  </mergeCells>
  <hyperlinks>
    <hyperlink ref="B7" location="Par2093" display="Par2093" xr:uid="{288ABA49-1C6C-47D9-B366-32649A6B28B3}"/>
    <hyperlink ref="B10" location="Par2094" display="Par2094" xr:uid="{51D14776-D408-4241-9C34-39A1698B76A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12</vt:i4>
      </vt:variant>
    </vt:vector>
  </HeadingPairs>
  <TitlesOfParts>
    <vt:vector size="2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</dc:creator>
  <cp:lastModifiedBy>Евгения</cp:lastModifiedBy>
  <cp:lastPrinted>2021-11-01T02:32:19Z</cp:lastPrinted>
  <dcterms:created xsi:type="dcterms:W3CDTF">2015-06-05T18:19:34Z</dcterms:created>
  <dcterms:modified xsi:type="dcterms:W3CDTF">2023-12-30T06:20:30Z</dcterms:modified>
</cp:coreProperties>
</file>