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3\"/>
    </mc:Choice>
  </mc:AlternateContent>
  <xr:revisionPtr revIDLastSave="0" documentId="13_ncr:1_{0C3CCE40-665D-4792-95B6-A80863B67E1E}" xr6:coauthVersionLast="47" xr6:coauthVersionMax="47" xr10:uidLastSave="{00000000-0000-0000-0000-000000000000}"/>
  <bookViews>
    <workbookView xWindow="1305" yWindow="495" windowWidth="11880" windowHeight="14535" firstSheet="11" activeTab="11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3" l="1"/>
  <c r="O11" i="13"/>
  <c r="J11" i="13"/>
  <c r="G11" i="13"/>
  <c r="D11" i="13"/>
  <c r="C8" i="13"/>
  <c r="I8" i="13"/>
  <c r="F8" i="13"/>
  <c r="I7" i="13"/>
  <c r="F7" i="13"/>
  <c r="C7" i="13"/>
  <c r="I7" i="10"/>
  <c r="F7" i="10"/>
  <c r="C7" i="10"/>
  <c r="J7" i="13"/>
  <c r="G7" i="13"/>
  <c r="D7" i="13"/>
  <c r="D8" i="13"/>
  <c r="I11" i="13"/>
  <c r="F11" i="13"/>
  <c r="C11" i="13"/>
  <c r="I8" i="12" l="1"/>
  <c r="F8" i="12"/>
  <c r="C8" i="12"/>
  <c r="J7" i="12"/>
  <c r="G7" i="12"/>
  <c r="D7" i="12"/>
  <c r="I7" i="11"/>
  <c r="I7" i="12" s="1"/>
  <c r="F7" i="11"/>
  <c r="F7" i="12" s="1"/>
  <c r="C7" i="11"/>
  <c r="C7" i="12" s="1"/>
  <c r="M7" i="10"/>
  <c r="J7" i="11"/>
  <c r="G7" i="11"/>
  <c r="D7" i="11"/>
  <c r="M7" i="12" l="1"/>
  <c r="M7" i="11"/>
  <c r="G8" i="8"/>
  <c r="G7" i="4" l="1"/>
  <c r="G7" i="5" s="1"/>
  <c r="G7" i="6" s="1"/>
  <c r="G7" i="7" s="1"/>
  <c r="G7" i="8" s="1"/>
  <c r="G7" i="9" s="1"/>
  <c r="G7" i="10" s="1"/>
  <c r="D7" i="4"/>
  <c r="D7" i="5" s="1"/>
  <c r="D7" i="6" s="1"/>
  <c r="D7" i="7" s="1"/>
  <c r="D7" i="8" s="1"/>
  <c r="D7" i="9" s="1"/>
  <c r="D7" i="10" s="1"/>
  <c r="J7" i="3"/>
  <c r="J7" i="4" s="1"/>
  <c r="J7" i="5" s="1"/>
  <c r="J7" i="6" s="1"/>
  <c r="J7" i="7" s="1"/>
  <c r="J7" i="8" s="1"/>
  <c r="J7" i="9" s="1"/>
  <c r="J7" i="10" s="1"/>
  <c r="C8" i="3"/>
  <c r="C8" i="4" s="1"/>
  <c r="C7" i="3"/>
  <c r="C7" i="4" s="1"/>
  <c r="C7" i="5" s="1"/>
  <c r="C7" i="6" s="1"/>
  <c r="C7" i="7" s="1"/>
  <c r="C7" i="8" s="1"/>
  <c r="C7" i="9" s="1"/>
  <c r="I8" i="2" l="1"/>
  <c r="I8" i="3" s="1"/>
  <c r="I8" i="4" s="1"/>
  <c r="F8" i="2"/>
  <c r="F8" i="3" s="1"/>
  <c r="F8" i="4" s="1"/>
  <c r="I7" i="2"/>
  <c r="I7" i="3" s="1"/>
  <c r="I7" i="4" s="1"/>
  <c r="F7" i="2"/>
  <c r="F7" i="3" s="1"/>
  <c r="F7" i="4" s="1"/>
  <c r="F7" i="5" s="1"/>
  <c r="F7" i="6" s="1"/>
  <c r="F7" i="7" s="1"/>
  <c r="F7" i="8" s="1"/>
  <c r="F7" i="9" s="1"/>
  <c r="I7" i="5" l="1"/>
  <c r="M7" i="4"/>
  <c r="M7" i="3"/>
  <c r="I11" i="9"/>
  <c r="I11" i="10" s="1"/>
  <c r="C11" i="9"/>
  <c r="C11" i="10" s="1"/>
  <c r="F11" i="9"/>
  <c r="F11" i="10" s="1"/>
  <c r="I7" i="6" l="1"/>
  <c r="I7" i="7" s="1"/>
  <c r="J8" i="9"/>
  <c r="J8" i="10" s="1"/>
  <c r="J8" i="13" s="1"/>
  <c r="I8" i="5"/>
  <c r="I8" i="6" s="1"/>
  <c r="F8" i="5"/>
  <c r="F8" i="6" s="1"/>
  <c r="G11" i="9"/>
  <c r="D8" i="9"/>
  <c r="D8" i="10" s="1"/>
  <c r="C8" i="5"/>
  <c r="C8" i="6" s="1"/>
  <c r="I8" i="7" l="1"/>
  <c r="I8" i="8" s="1"/>
  <c r="I8" i="9" s="1"/>
  <c r="G11" i="10"/>
  <c r="I7" i="8"/>
  <c r="I7" i="9" s="1"/>
  <c r="M7" i="7"/>
  <c r="C8" i="7"/>
  <c r="F8" i="9"/>
  <c r="F8" i="7"/>
  <c r="F8" i="8" s="1"/>
  <c r="M7" i="5"/>
  <c r="M7" i="6"/>
  <c r="G8" i="9"/>
  <c r="G8" i="10" s="1"/>
  <c r="G8" i="13" s="1"/>
  <c r="I8" i="10" l="1"/>
  <c r="F8" i="10"/>
  <c r="F8" i="11" s="1"/>
  <c r="C8" i="8"/>
  <c r="C8" i="9" s="1"/>
  <c r="D11" i="4"/>
  <c r="D11" i="9" s="1"/>
  <c r="C8" i="10" l="1"/>
  <c r="C8" i="11" s="1"/>
  <c r="D11" i="10"/>
  <c r="I8" i="11"/>
  <c r="M7" i="2"/>
  <c r="N7" i="2" s="1"/>
  <c r="N7" i="3" l="1"/>
  <c r="N7" i="4" l="1"/>
  <c r="N7" i="5" l="1"/>
  <c r="N7" i="6" l="1"/>
  <c r="N7" i="7" l="1"/>
  <c r="J11" i="9" l="1"/>
  <c r="M7" i="8"/>
  <c r="N7" i="8" s="1"/>
  <c r="J11" i="10" l="1"/>
  <c r="N7" i="10" s="1"/>
  <c r="M7" i="9"/>
  <c r="N7" i="9" s="1"/>
  <c r="N7" i="11" l="1"/>
  <c r="M7" i="13" l="1"/>
  <c r="N7" i="13" s="1"/>
  <c r="N7" i="12"/>
</calcChain>
</file>

<file path=xl/sharedStrings.xml><?xml version="1.0" encoding="utf-8"?>
<sst xmlns="http://schemas.openxmlformats.org/spreadsheetml/2006/main" count="348" uniqueCount="32">
  <si>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</si>
  <si>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</si>
  <si>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</si>
  <si>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</si>
  <si>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</si>
  <si>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</si>
  <si>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</si>
  <si>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</si>
  <si>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</si>
  <si>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</si>
  <si>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</si>
  <si>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</si>
  <si>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</si>
  <si>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</si>
  <si>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</si>
  <si>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</si>
  <si>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</si>
  <si>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</si>
  <si>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</si>
  <si>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</si>
  <si>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</si>
  <si>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</si>
  <si>
    <t>ИНФОРМАЦИЯ
об осуществлении технологического присоединения
по договорам, заключенным ООО ЭСК "Энергия"
за март 2023 года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</si>
  <si>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</si>
  <si>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</si>
  <si>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</si>
  <si>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</si>
  <si>
    <t>ИНФОРМАЦИЯ
об осуществлении технологического присоединения
по договорам, заключенным ООО ЭСК "Энергия"
за сентябрь 2023 года</t>
  </si>
  <si>
    <t>ИНФОРМАЦИЯ
об осуществлении технологического присоединения
по договорам, заключенным ООО ЭСК "Энергия"
за октябрь 2023 года</t>
  </si>
  <si>
    <t>ИНФОРМАЦИЯ
об осуществлении технологического присоединения
по договорам, заключенным ООО ЭСК "Энергия"
за ноябрь 2023 года</t>
  </si>
  <si>
    <t>Генеральный директор ООО ЭСК "Энергия"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</si>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</sst>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#,##0.00000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2" xfId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4" fontId="4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167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zoomScaleNormal="100" zoomScaleSheetLayoutView="100" workbookViewId="0">
      <selection activeCell="C7" sqref="C7:C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E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сентябрь!C7+14</f>
        <v>98</v>
      </c>
      <c r="D7" s="2">
        <f>сентябрь!D7</f>
        <v>1</v>
      </c>
      <c r="E7" s="2"/>
      <c r="F7" s="15">
        <f>сентябрь!F7+183</f>
        <v>1236.5</v>
      </c>
      <c r="G7" s="6">
        <f>сентябрь!G7</f>
        <v>15</v>
      </c>
      <c r="H7" s="2"/>
      <c r="I7" s="10">
        <f>сентябрь!I7+634.676/1.2</f>
        <v>2688.7633333333333</v>
      </c>
      <c r="J7" s="10">
        <f>сентябрь!J7</f>
        <v>0.45833333333333337</v>
      </c>
      <c r="K7" s="2"/>
      <c r="M7" s="11">
        <f>I7+I8+J8+J11+I11+J7</f>
        <v>3068.7866333333336</v>
      </c>
      <c r="N7" s="12">
        <f>M7*1.2</f>
        <v>3682.5439600000004</v>
      </c>
    </row>
    <row r="8" spans="1:16" x14ac:dyDescent="0.25">
      <c r="A8" s="1">
        <v>2</v>
      </c>
      <c r="B8" s="2" t="s">
        <v>11</v>
      </c>
      <c r="C8" s="2">
        <f>сентябрь!C8</f>
        <v>5</v>
      </c>
      <c r="D8" s="2"/>
      <c r="E8" s="2"/>
      <c r="F8" s="6">
        <f>сентябрь!F8</f>
        <v>210</v>
      </c>
      <c r="G8" s="6"/>
      <c r="H8" s="2"/>
      <c r="I8" s="10">
        <f>сентябрь!I8</f>
        <v>379.56496666666663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E1" zoomScaleNormal="100" zoomScaleSheetLayoutView="100" workbookViewId="0">
      <selection activeCell="N7" sqref="N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октябрь!C7+8</f>
        <v>106</v>
      </c>
      <c r="D7" s="2">
        <f>октябрь!D7</f>
        <v>1</v>
      </c>
      <c r="E7" s="2"/>
      <c r="F7" s="10">
        <f>октябрь!F7+102</f>
        <v>1338.5</v>
      </c>
      <c r="G7" s="10">
        <f>октябрь!G7</f>
        <v>15</v>
      </c>
      <c r="H7" s="2"/>
      <c r="I7" s="10">
        <f>октябрь!I7+360.696/1.2</f>
        <v>2989.3433333333332</v>
      </c>
      <c r="J7" s="10">
        <f>октябрь!J7</f>
        <v>0.45833333333333337</v>
      </c>
      <c r="K7" s="2"/>
      <c r="M7" s="11">
        <f>I7+I8+J8+J11+I11+J7</f>
        <v>10700.070891666668</v>
      </c>
      <c r="N7" s="12">
        <f>M7*1.2</f>
        <v>12840.085070000001</v>
      </c>
    </row>
    <row r="8" spans="1:16" x14ac:dyDescent="0.25">
      <c r="A8" s="1">
        <v>2</v>
      </c>
      <c r="B8" s="2" t="s">
        <v>11</v>
      </c>
      <c r="C8" s="2">
        <f>октябрь!C8+1</f>
        <v>6</v>
      </c>
      <c r="D8" s="2"/>
      <c r="E8" s="2"/>
      <c r="F8" s="10">
        <f>октябрь!F8+18.6</f>
        <v>228.6</v>
      </c>
      <c r="G8" s="10"/>
      <c r="H8" s="2"/>
      <c r="I8" s="10">
        <f>октябрь!I8+8796.84511/1.2</f>
        <v>7710.2692250000009</v>
      </c>
      <c r="J8" s="10"/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tabSelected="1" view="pageBreakPreview" zoomScaleNormal="100" zoomScaleSheetLayoutView="100" workbookViewId="0">
      <selection activeCell="P11" sqref="P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  <col min="16" max="16" width="17.85546875" customWidth="1"/>
  </cols>
  <sheetData>
    <row r="1" spans="1:16" ht="81.75" customHeight="1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ноябрь!C7+38</f>
        <v>144</v>
      </c>
      <c r="D7" s="2">
        <f>ноябрь!D7</f>
        <v>1</v>
      </c>
      <c r="E7" s="2"/>
      <c r="F7" s="15">
        <f>ноябрь!F7+456</f>
        <v>1794.5</v>
      </c>
      <c r="G7" s="6">
        <f>ноябрь!G7</f>
        <v>15</v>
      </c>
      <c r="H7" s="2"/>
      <c r="I7" s="10">
        <f>ноябрь!I7+1285.766/1.2</f>
        <v>4060.8150000000001</v>
      </c>
      <c r="J7" s="10">
        <f>ноябрь!J7</f>
        <v>0.45833333333333337</v>
      </c>
      <c r="K7" s="2"/>
      <c r="M7" s="11">
        <f>I7+I8+J8+J11+I11</f>
        <v>16837.709083333335</v>
      </c>
      <c r="N7" s="12">
        <f>M7*1.2</f>
        <v>20205.250900000003</v>
      </c>
    </row>
    <row r="8" spans="1:16" x14ac:dyDescent="0.25">
      <c r="A8" s="1">
        <v>2</v>
      </c>
      <c r="B8" s="2" t="s">
        <v>11</v>
      </c>
      <c r="C8" s="2">
        <f>ноябрь!C8+5</f>
        <v>11</v>
      </c>
      <c r="D8" s="2">
        <f>ноябрь!D8</f>
        <v>0</v>
      </c>
      <c r="E8" s="2"/>
      <c r="F8" s="6">
        <f>ноябрь!F8+380</f>
        <v>608.6</v>
      </c>
      <c r="G8" s="6">
        <f>ноябрь!G8</f>
        <v>0</v>
      </c>
      <c r="H8" s="2"/>
      <c r="I8" s="10">
        <f>ноябрь!I8+1039.90893/1.2</f>
        <v>8576.86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</f>
        <v>0</v>
      </c>
      <c r="D11" s="2">
        <f>ноябрь!D11+2</f>
        <v>2</v>
      </c>
      <c r="E11" s="2"/>
      <c r="F11" s="2">
        <f>ноябрь!F11</f>
        <v>0</v>
      </c>
      <c r="G11" s="6">
        <f>ноябрь!G11+1250</f>
        <v>1250</v>
      </c>
      <c r="H11" s="2"/>
      <c r="I11" s="10">
        <f>ноябрь!I11</f>
        <v>0</v>
      </c>
      <c r="J11" s="10">
        <f>ноябрь!J11+5040.0409/1.2</f>
        <v>4200.0340833333339</v>
      </c>
      <c r="K11" s="2"/>
      <c r="O11" s="11">
        <f>I7+J7+I8+J11</f>
        <v>16838.167416666671</v>
      </c>
      <c r="P11" s="9">
        <f>O11*1.2</f>
        <v>20205.800900000006</v>
      </c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zoomScaleNormal="100" zoomScaleSheetLayoutView="100" workbookViewId="0">
      <selection activeCell="N16" sqref="N16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январь!C7+8</f>
        <v>12</v>
      </c>
      <c r="D7" s="2">
        <v>1</v>
      </c>
      <c r="E7" s="2"/>
      <c r="F7" s="6">
        <f>январь!F7+110</f>
        <v>158</v>
      </c>
      <c r="G7" s="6">
        <v>15</v>
      </c>
      <c r="H7" s="2"/>
      <c r="I7" s="3">
        <f>январь!I7+279.51/1.2</f>
        <v>292.92500000000001</v>
      </c>
      <c r="J7" s="3">
        <f>0.55/1.2</f>
        <v>0.45833333333333337</v>
      </c>
      <c r="K7" s="2"/>
      <c r="M7" s="9">
        <f>I7+I8+J8+J7</f>
        <v>419.74830000000003</v>
      </c>
      <c r="N7">
        <f>M7*1.2</f>
        <v>503.69796000000002</v>
      </c>
    </row>
    <row r="8" spans="1:16" x14ac:dyDescent="0.25">
      <c r="A8" s="1">
        <v>2</v>
      </c>
      <c r="B8" s="2" t="s">
        <v>11</v>
      </c>
      <c r="C8" s="2">
        <f>январь!C8+1</f>
        <v>3</v>
      </c>
      <c r="D8" s="2"/>
      <c r="E8" s="2"/>
      <c r="F8" s="6">
        <f>январь!F8+50</f>
        <v>100</v>
      </c>
      <c r="G8" s="6"/>
      <c r="H8" s="2"/>
      <c r="I8" s="3">
        <f>январь!I8+105/1.2</f>
        <v>126.36496666666667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zoomScaleNormal="100" zoomScaleSheetLayoutView="100" workbookViewId="0">
      <selection activeCell="C7" sqref="C7: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февраль!C7+8</f>
        <v>20</v>
      </c>
      <c r="D7" s="2">
        <f>февраль!D7</f>
        <v>1</v>
      </c>
      <c r="E7" s="2"/>
      <c r="F7" s="6">
        <f>февраль!F7+96</f>
        <v>254</v>
      </c>
      <c r="G7" s="6">
        <f>февраль!G7</f>
        <v>15</v>
      </c>
      <c r="H7" s="2"/>
      <c r="I7" s="3">
        <f>февраль!I7+188.276/1.2</f>
        <v>449.82166666666672</v>
      </c>
      <c r="J7" s="3">
        <f>февраль!J7</f>
        <v>0.45833333333333337</v>
      </c>
      <c r="K7" s="2"/>
      <c r="M7" s="9">
        <f>I7+I8+J7+J11</f>
        <v>776.64496666666673</v>
      </c>
      <c r="N7">
        <f>M7*1.2</f>
        <v>931.97396000000003</v>
      </c>
    </row>
    <row r="8" spans="1:16" x14ac:dyDescent="0.25">
      <c r="A8" s="1">
        <v>2</v>
      </c>
      <c r="B8" s="2" t="s">
        <v>11</v>
      </c>
      <c r="C8" s="2">
        <f>февраль!C8+1</f>
        <v>4</v>
      </c>
      <c r="D8" s="2"/>
      <c r="E8" s="2"/>
      <c r="F8" s="6">
        <f>февраль!F8+80</f>
        <v>180</v>
      </c>
      <c r="G8" s="6"/>
      <c r="H8" s="2"/>
      <c r="I8" s="3">
        <f>февраль!I8+240/1.2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март!C7+14</f>
        <v>34</v>
      </c>
      <c r="D7" s="2">
        <f>март!D7</f>
        <v>1</v>
      </c>
      <c r="E7" s="2"/>
      <c r="F7" s="6">
        <f>март!F7+169</f>
        <v>423</v>
      </c>
      <c r="G7" s="6">
        <f>март!G7</f>
        <v>15</v>
      </c>
      <c r="H7" s="2"/>
      <c r="I7" s="3">
        <f>март!I7+292.976/1.2</f>
        <v>693.96833333333336</v>
      </c>
      <c r="J7" s="3">
        <f>март!J7</f>
        <v>0.45833333333333337</v>
      </c>
      <c r="K7" s="2"/>
      <c r="M7" s="9">
        <f>I7+I8+J7+J11</f>
        <v>1020.7916333333334</v>
      </c>
      <c r="N7" s="9">
        <f>M7*1.2</f>
        <v>1224.9499599999999</v>
      </c>
    </row>
    <row r="8" spans="1:16" x14ac:dyDescent="0.25">
      <c r="A8" s="1">
        <v>2</v>
      </c>
      <c r="B8" s="2" t="s">
        <v>11</v>
      </c>
      <c r="C8" s="2">
        <f>март!C8</f>
        <v>4</v>
      </c>
      <c r="D8" s="2"/>
      <c r="E8" s="2"/>
      <c r="F8" s="6">
        <f>март!F8</f>
        <v>180</v>
      </c>
      <c r="G8" s="6"/>
      <c r="H8" s="2"/>
      <c r="I8" s="3">
        <f>март!I8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апрель!C7+10</f>
        <v>44</v>
      </c>
      <c r="D7" s="2">
        <f>апрель!D7</f>
        <v>1</v>
      </c>
      <c r="E7" s="2"/>
      <c r="F7" s="6">
        <f>апрель!F7+145</f>
        <v>568</v>
      </c>
      <c r="G7" s="6">
        <f>апрель!G7</f>
        <v>15</v>
      </c>
      <c r="H7" s="2"/>
      <c r="I7" s="10">
        <f>апрель!I7+349.524/1.2</f>
        <v>985.23833333333346</v>
      </c>
      <c r="J7" s="10">
        <f>апрель!J7</f>
        <v>0.45833333333333337</v>
      </c>
      <c r="K7" s="2"/>
      <c r="M7" s="11">
        <f>I7+I8+J7+J11+I11</f>
        <v>1312.0616333333335</v>
      </c>
      <c r="N7" s="12">
        <f>M7*1.2</f>
        <v>1574.47396</v>
      </c>
    </row>
    <row r="8" spans="1:16" x14ac:dyDescent="0.25">
      <c r="A8" s="1">
        <v>2</v>
      </c>
      <c r="B8" s="2" t="s">
        <v>11</v>
      </c>
      <c r="C8" s="2">
        <f>апрель!C8</f>
        <v>4</v>
      </c>
      <c r="D8" s="2"/>
      <c r="E8" s="2"/>
      <c r="F8" s="6">
        <f>апрель!F8</f>
        <v>180</v>
      </c>
      <c r="G8" s="6"/>
      <c r="H8" s="2"/>
      <c r="I8" s="10">
        <f>апрель!I8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май!C7+11</f>
        <v>55</v>
      </c>
      <c r="D7" s="2">
        <f>май!D7</f>
        <v>1</v>
      </c>
      <c r="E7" s="2"/>
      <c r="F7" s="6">
        <f>май!F7+129</f>
        <v>697</v>
      </c>
      <c r="G7" s="6">
        <f>май!G7</f>
        <v>15</v>
      </c>
      <c r="H7" s="2"/>
      <c r="I7" s="10">
        <f>май!I7+(337750/1000)/1.2</f>
        <v>1266.6966666666667</v>
      </c>
      <c r="J7" s="10">
        <f>май!J7</f>
        <v>0.45833333333333337</v>
      </c>
      <c r="K7" s="2"/>
      <c r="M7" s="11">
        <f>I7+I8+J7+J11+I11</f>
        <v>1593.5199666666665</v>
      </c>
      <c r="N7" s="12">
        <f>M7*1.2</f>
        <v>1912.2239599999998</v>
      </c>
    </row>
    <row r="8" spans="1:16" x14ac:dyDescent="0.25">
      <c r="A8" s="1">
        <v>2</v>
      </c>
      <c r="B8" s="2" t="s">
        <v>11</v>
      </c>
      <c r="C8" s="2">
        <f>май!C8</f>
        <v>4</v>
      </c>
      <c r="D8" s="2"/>
      <c r="E8" s="2"/>
      <c r="F8" s="6">
        <f>май!F8</f>
        <v>180</v>
      </c>
      <c r="G8" s="6"/>
      <c r="H8" s="2"/>
      <c r="I8" s="10">
        <f>май!I8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zoomScaleNormal="100" zoomScaleSheetLayoutView="100" workbookViewId="0">
      <selection activeCell="I7" sqref="I7:J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июнь!C7+7</f>
        <v>62</v>
      </c>
      <c r="D7" s="2">
        <f>июнь!D7</f>
        <v>1</v>
      </c>
      <c r="E7" s="2"/>
      <c r="F7" s="6">
        <f>июнь!F7+86</f>
        <v>783</v>
      </c>
      <c r="G7" s="6">
        <f>июнь!G7</f>
        <v>15</v>
      </c>
      <c r="H7" s="2"/>
      <c r="I7" s="10">
        <f>июнь!I7+251.46/1.2</f>
        <v>1476.2466666666667</v>
      </c>
      <c r="J7" s="10">
        <f>июнь!J7</f>
        <v>0.45833333333333337</v>
      </c>
      <c r="K7" s="2"/>
      <c r="M7" s="11">
        <f>I7+I8+J8+J11+I11</f>
        <v>1802.6116333333334</v>
      </c>
      <c r="N7" s="12">
        <f>M7*1.2</f>
        <v>2163.1339600000001</v>
      </c>
    </row>
    <row r="8" spans="1:16" x14ac:dyDescent="0.25">
      <c r="A8" s="1">
        <v>2</v>
      </c>
      <c r="B8" s="2" t="s">
        <v>11</v>
      </c>
      <c r="C8" s="2">
        <f>июнь!C8</f>
        <v>4</v>
      </c>
      <c r="D8" s="2"/>
      <c r="E8" s="2"/>
      <c r="F8" s="6">
        <f>июнь!F8</f>
        <v>180</v>
      </c>
      <c r="G8" s="6">
        <f>июнь!G8</f>
        <v>0</v>
      </c>
      <c r="H8" s="2"/>
      <c r="I8" s="10">
        <f>июнь!I8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topLeftCell="E1" zoomScaleNormal="100" zoomScaleSheetLayoutView="100" workbookViewId="0">
      <selection activeCell="I7" sqref="I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июль!C7+9</f>
        <v>71</v>
      </c>
      <c r="D7" s="2">
        <f>июль!D7</f>
        <v>1</v>
      </c>
      <c r="E7" s="2"/>
      <c r="F7" s="6">
        <f>июль!F7+93</f>
        <v>876</v>
      </c>
      <c r="G7" s="6">
        <f>июль!G7</f>
        <v>15</v>
      </c>
      <c r="H7" s="2"/>
      <c r="I7" s="10">
        <f>июль!I7+223972/1.2/1000</f>
        <v>1662.89</v>
      </c>
      <c r="J7" s="10">
        <f>июль!J7</f>
        <v>0.45833333333333337</v>
      </c>
      <c r="K7" s="2"/>
      <c r="M7" s="11">
        <f>I7+I8+J8+J11+I11+J7</f>
        <v>1989.7133000000001</v>
      </c>
      <c r="N7" s="12">
        <f>M7*1.2</f>
        <v>2387.6559600000001</v>
      </c>
    </row>
    <row r="8" spans="1:16" x14ac:dyDescent="0.25">
      <c r="A8" s="1">
        <v>2</v>
      </c>
      <c r="B8" s="2" t="s">
        <v>11</v>
      </c>
      <c r="C8" s="2">
        <f>июль!C8</f>
        <v>4</v>
      </c>
      <c r="D8" s="2">
        <f>июль!D8</f>
        <v>0</v>
      </c>
      <c r="E8" s="2"/>
      <c r="F8" s="6">
        <f>июль!F8</f>
        <v>180</v>
      </c>
      <c r="G8" s="6">
        <f>июль!G8</f>
        <v>0</v>
      </c>
      <c r="H8" s="2"/>
      <c r="I8" s="10">
        <f>июль!I8</f>
        <v>326.36496666666665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topLeftCell="E1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август!C7+13</f>
        <v>84</v>
      </c>
      <c r="D7" s="2">
        <f>август!D7</f>
        <v>1</v>
      </c>
      <c r="E7" s="2"/>
      <c r="F7" s="6">
        <f>август!F7+177.5</f>
        <v>1053.5</v>
      </c>
      <c r="G7" s="6">
        <f>август!G7</f>
        <v>15</v>
      </c>
      <c r="H7" s="2"/>
      <c r="I7" s="14">
        <f>август!I7+596372/1000/1.2</f>
        <v>2159.8666666666668</v>
      </c>
      <c r="J7" s="10">
        <f>август!J7</f>
        <v>0.45833333333333337</v>
      </c>
      <c r="K7" s="2"/>
      <c r="M7" s="11">
        <f>I7+I8+J8+J11+I11+J7</f>
        <v>2539.8899666666671</v>
      </c>
      <c r="N7" s="12">
        <f>M7*1.2</f>
        <v>3047.8679600000005</v>
      </c>
    </row>
    <row r="8" spans="1:16" x14ac:dyDescent="0.25">
      <c r="A8" s="1">
        <v>2</v>
      </c>
      <c r="B8" s="2" t="s">
        <v>11</v>
      </c>
      <c r="C8" s="2">
        <f>август!C8+1</f>
        <v>5</v>
      </c>
      <c r="D8" s="2">
        <f>август!D8</f>
        <v>0</v>
      </c>
      <c r="E8" s="2"/>
      <c r="F8" s="6">
        <f>август!F8+30</f>
        <v>210</v>
      </c>
      <c r="G8" s="6">
        <f>август!G8</f>
        <v>0</v>
      </c>
      <c r="H8" s="2"/>
      <c r="I8" s="14">
        <f>август!I8+63840/1000/1.2</f>
        <v>379.56496666666663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</f>
        <v>0</v>
      </c>
      <c r="E11" s="2"/>
      <c r="F11" s="2">
        <f>август!F11</f>
        <v>0</v>
      </c>
      <c r="G11" s="6">
        <f>август!G11</f>
        <v>0</v>
      </c>
      <c r="H11" s="2"/>
      <c r="I11" s="10">
        <f>август!I11</f>
        <v>0</v>
      </c>
      <c r="J11" s="14">
        <f>август!J11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2023-12-30T06:20:30Z</dcterms:modified>
</cp:coreProperties>
</file>