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3\"/>
    </mc:Choice>
  </mc:AlternateContent>
  <xr:revisionPtr revIDLastSave="0" documentId="13_ncr:1_{2C736C93-2FE5-4C02-8B56-F7E4514C8065}" xr6:coauthVersionLast="47" xr6:coauthVersionMax="47" xr10:uidLastSave="{00000000-0000-0000-0000-000000000000}"/>
  <bookViews>
    <workbookView xWindow="510" yWindow="480" windowWidth="14760" windowHeight="14535" firstSheet="9" activeTab="9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1" l="1"/>
  <c r="I7" i="11"/>
  <c r="F7" i="11"/>
  <c r="C7" i="11"/>
  <c r="M7" i="10"/>
  <c r="J7" i="11"/>
  <c r="G7" i="11"/>
  <c r="D7" i="11"/>
  <c r="G8" i="8" l="1"/>
  <c r="G7" i="4" l="1"/>
  <c r="G7" i="5" s="1"/>
  <c r="G7" i="6" s="1"/>
  <c r="G7" i="7" s="1"/>
  <c r="G7" i="8" s="1"/>
  <c r="G7" i="9" s="1"/>
  <c r="G7" i="10" s="1"/>
  <c r="D7" i="4"/>
  <c r="D7" i="5" s="1"/>
  <c r="D7" i="6" s="1"/>
  <c r="D7" i="7" s="1"/>
  <c r="D7" i="8" s="1"/>
  <c r="D7" i="9" s="1"/>
  <c r="D7" i="10" s="1"/>
  <c r="J7" i="3"/>
  <c r="J7" i="4" s="1"/>
  <c r="J7" i="5" s="1"/>
  <c r="J7" i="6" s="1"/>
  <c r="J7" i="7" s="1"/>
  <c r="J7" i="8" s="1"/>
  <c r="J7" i="9" s="1"/>
  <c r="J7" i="10" s="1"/>
  <c r="C8" i="3"/>
  <c r="C8" i="4" s="1"/>
  <c r="C7" i="3"/>
  <c r="C7" i="4" s="1"/>
  <c r="C7" i="5" s="1"/>
  <c r="C7" i="6" s="1"/>
  <c r="C7" i="7" s="1"/>
  <c r="C7" i="8" s="1"/>
  <c r="C7" i="9" s="1"/>
  <c r="C7" i="10" s="1"/>
  <c r="I8" i="2" l="1"/>
  <c r="I8" i="3" s="1"/>
  <c r="I8" i="4" s="1"/>
  <c r="F8" i="2"/>
  <c r="F8" i="3" s="1"/>
  <c r="F8" i="4" s="1"/>
  <c r="I7" i="2"/>
  <c r="I7" i="3" s="1"/>
  <c r="I7" i="4" s="1"/>
  <c r="F7" i="2"/>
  <c r="F7" i="3" s="1"/>
  <c r="F7" i="4" s="1"/>
  <c r="F7" i="5" s="1"/>
  <c r="F7" i="6" s="1"/>
  <c r="F7" i="7" s="1"/>
  <c r="F7" i="8" s="1"/>
  <c r="F7" i="9" s="1"/>
  <c r="F7" i="10" s="1"/>
  <c r="I7" i="5" l="1"/>
  <c r="M7" i="4"/>
  <c r="M7" i="3"/>
  <c r="I11" i="9"/>
  <c r="I11" i="10" s="1"/>
  <c r="I11" i="12" s="1"/>
  <c r="I11" i="13" s="1"/>
  <c r="C11" i="9"/>
  <c r="C11" i="10" s="1"/>
  <c r="C11" i="12" s="1"/>
  <c r="C11" i="13" s="1"/>
  <c r="F11" i="9"/>
  <c r="F11" i="10" s="1"/>
  <c r="F11" i="12" s="1"/>
  <c r="F11" i="13" s="1"/>
  <c r="I7" i="6" l="1"/>
  <c r="I7" i="7" s="1"/>
  <c r="J8" i="9"/>
  <c r="J8" i="10" s="1"/>
  <c r="J8" i="12" s="1"/>
  <c r="J8" i="13" s="1"/>
  <c r="I8" i="5"/>
  <c r="I8" i="6" s="1"/>
  <c r="F8" i="5"/>
  <c r="F8" i="6" s="1"/>
  <c r="F7" i="12"/>
  <c r="F7" i="13" s="1"/>
  <c r="C7" i="12"/>
  <c r="C7" i="13" s="1"/>
  <c r="G11" i="9"/>
  <c r="D8" i="9"/>
  <c r="D8" i="10" s="1"/>
  <c r="D8" i="12" s="1"/>
  <c r="D8" i="13" s="1"/>
  <c r="C8" i="5"/>
  <c r="C8" i="6" s="1"/>
  <c r="I8" i="7" l="1"/>
  <c r="I8" i="8" s="1"/>
  <c r="I8" i="9" s="1"/>
  <c r="G11" i="10"/>
  <c r="G11" i="12" s="1"/>
  <c r="G11" i="13" s="1"/>
  <c r="I7" i="8"/>
  <c r="I7" i="9" s="1"/>
  <c r="M7" i="7"/>
  <c r="C8" i="7"/>
  <c r="F8" i="9"/>
  <c r="F8" i="7"/>
  <c r="F8" i="8" s="1"/>
  <c r="M7" i="5"/>
  <c r="M7" i="6"/>
  <c r="G8" i="9"/>
  <c r="G8" i="10" s="1"/>
  <c r="G8" i="12" s="1"/>
  <c r="G8" i="13" s="1"/>
  <c r="I8" i="10" l="1"/>
  <c r="I7" i="10"/>
  <c r="F8" i="10"/>
  <c r="F8" i="11" s="1"/>
  <c r="F8" i="12" s="1"/>
  <c r="F8" i="13" s="1"/>
  <c r="C8" i="8"/>
  <c r="C8" i="9" s="1"/>
  <c r="D11" i="4"/>
  <c r="D11" i="9" s="1"/>
  <c r="C8" i="10" l="1"/>
  <c r="C8" i="11" s="1"/>
  <c r="C8" i="12" s="1"/>
  <c r="C8" i="13" s="1"/>
  <c r="D11" i="10"/>
  <c r="D11" i="12" s="1"/>
  <c r="D11" i="13" s="1"/>
  <c r="I8" i="11"/>
  <c r="I8" i="12" s="1"/>
  <c r="I8" i="13" s="1"/>
  <c r="M7" i="2"/>
  <c r="N7" i="2" s="1"/>
  <c r="I7" i="12" l="1"/>
  <c r="N7" i="3"/>
  <c r="I7" i="13" l="1"/>
  <c r="N7" i="4"/>
  <c r="N7" i="5" l="1"/>
  <c r="N7" i="6" l="1"/>
  <c r="N7" i="7" l="1"/>
  <c r="J11" i="9" l="1"/>
  <c r="M7" i="8"/>
  <c r="N7" i="8" s="1"/>
  <c r="J11" i="10" l="1"/>
  <c r="N7" i="10" s="1"/>
  <c r="M7" i="9"/>
  <c r="N7" i="9" s="1"/>
  <c r="J11" i="12" l="1"/>
  <c r="N7" i="11"/>
  <c r="J11" i="13" l="1"/>
  <c r="M7" i="13" s="1"/>
  <c r="N7" i="13" s="1"/>
  <c r="M7" i="12"/>
  <c r="N7" i="12" s="1"/>
</calcChain>
</file>

<file path=xl/sharedStrings.xml><?xml version="1.0" encoding="utf-8"?>
<sst xmlns="http://schemas.openxmlformats.org/spreadsheetml/2006/main" count="348" uniqueCount="31">
  <si>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</si>
  <si>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</si>
  <si>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</si>
  <si>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</si>
  <si>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</si>
  <si>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</si>
  <si>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</si>
  <si>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</si>
  <si>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</si>
  <si>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</si>
  <si>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</si>
  <si>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</si>
  <si>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</si>
  <si>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</si>
  <si>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</si>
  <si>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</si>
  <si>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</si>
  <si>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</si>
  <si>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</si>
  <si>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</si>
  <si>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</si>
  <si>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</si>
  <si>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</si>
  <si>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</si>
  <si>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</si>
  <si>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</si>
  <si>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</si>
  <si>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</si>
  <si>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</si>
  <si>
    <t>ИНФОРМАЦИЯ
об осуществлении технологического присоединения
по договорам, заключенным ООО ЭСК "Энергия"
за сентябрь 2023 года</t>
  </si>
  <si>
    <t>ИНФОРМАЦИЯ
об осуществлении технологического присоединения
по договорам, заключенным ООО ЭСК "Энергия"
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</si>
</sst>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#,##0.00000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2" xfId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zoomScaleNormal="100" zoomScaleSheetLayoutView="100" workbookViewId="0">
      <selection activeCell="C7" sqref="C7:C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tabSelected="1" view="pageBreakPreview" zoomScaleNormal="100" zoomScaleSheetLayoutView="100" workbookViewId="0">
      <selection activeCell="H13" sqref="H13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сентябрь!C7+14</f>
        <v>99</v>
      </c>
      <c r="D7" s="2">
        <f>сентябрь!D7</f>
        <v>1</v>
      </c>
      <c r="E7" s="2"/>
      <c r="F7" s="21">
        <f>сентябрь!F7+183</f>
        <v>1242.5</v>
      </c>
      <c r="G7" s="6">
        <f>сентябрь!G7</f>
        <v>15</v>
      </c>
      <c r="H7" s="2"/>
      <c r="I7" s="10">
        <f>сентябрь!I7+634.676/1.2</f>
        <v>2695.4133333333339</v>
      </c>
      <c r="J7" s="10">
        <f>сентябрь!J7</f>
        <v>0.45833333333333337</v>
      </c>
      <c r="K7" s="2"/>
      <c r="M7" s="11">
        <f>I7+I8+J8+J11+I11+J7</f>
        <v>3075.4366333333342</v>
      </c>
      <c r="N7" s="12">
        <f>M7*1.2</f>
        <v>3690.5239600000009</v>
      </c>
    </row>
    <row r="8" spans="1:16" x14ac:dyDescent="0.25">
      <c r="A8" s="1">
        <v>2</v>
      </c>
      <c r="B8" s="2" t="s">
        <v>11</v>
      </c>
      <c r="C8" s="2">
        <f>сентябрь!C8</f>
        <v>5</v>
      </c>
      <c r="D8" s="2"/>
      <c r="E8" s="2"/>
      <c r="F8" s="6">
        <f>сентябрь!F8</f>
        <v>210</v>
      </c>
      <c r="G8" s="6"/>
      <c r="H8" s="2"/>
      <c r="I8" s="10">
        <f>сентябрь!I8</f>
        <v>379.56496666666663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октябрь!C7+5</f>
        <v>104</v>
      </c>
      <c r="D7" s="2"/>
      <c r="E7" s="2"/>
      <c r="F7" s="6">
        <f>октябрь!F7+61</f>
        <v>1303.5</v>
      </c>
      <c r="G7" s="6"/>
      <c r="H7" s="2"/>
      <c r="I7" s="10">
        <f>октябрь!I7+138.55/1.2</f>
        <v>2810.8716666666674</v>
      </c>
      <c r="J7" s="10"/>
      <c r="K7" s="2"/>
      <c r="M7" s="11">
        <f>I7+I8+J8+J11+I11</f>
        <v>3284.8691083333342</v>
      </c>
      <c r="N7" s="12">
        <f>M7*1.2</f>
        <v>3941.8429300000007</v>
      </c>
    </row>
    <row r="8" spans="1:16" x14ac:dyDescent="0.25">
      <c r="A8" s="1">
        <v>2</v>
      </c>
      <c r="B8" s="2" t="s">
        <v>11</v>
      </c>
      <c r="C8" s="2">
        <f>октябрь!C8+2</f>
        <v>7</v>
      </c>
      <c r="D8" s="2">
        <f>октябрь!D8</f>
        <v>0</v>
      </c>
      <c r="E8" s="2"/>
      <c r="F8" s="6">
        <f>октябрь!F8+55</f>
        <v>265</v>
      </c>
      <c r="G8" s="6">
        <f>октябрь!G8</f>
        <v>0</v>
      </c>
      <c r="H8" s="2"/>
      <c r="I8" s="10">
        <f>октябрь!I8+113.31897/1.2</f>
        <v>473.99744166666665</v>
      </c>
      <c r="J8" s="10">
        <f>октябрь!J8</f>
        <v>0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0</v>
      </c>
      <c r="D11" s="2">
        <f>октябрь!D11</f>
        <v>0</v>
      </c>
      <c r="E11" s="2"/>
      <c r="F11" s="2">
        <f>октябрь!F11</f>
        <v>0</v>
      </c>
      <c r="G11" s="6">
        <f>октябрь!G11</f>
        <v>0</v>
      </c>
      <c r="H11" s="2"/>
      <c r="I11" s="10">
        <f>октябрь!I11</f>
        <v>0</v>
      </c>
      <c r="J11" s="10">
        <f>октябрь!J11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ноябрь!C7+12</f>
        <v>116</v>
      </c>
      <c r="D7" s="2"/>
      <c r="E7" s="2"/>
      <c r="F7" s="6">
        <f>ноябрь!F7+180</f>
        <v>1483.5</v>
      </c>
      <c r="G7" s="6"/>
      <c r="H7" s="2"/>
      <c r="I7" s="10">
        <f>ноябрь!I7+357.15/1.2</f>
        <v>3108.4966666666674</v>
      </c>
      <c r="J7" s="10"/>
      <c r="K7" s="2"/>
      <c r="M7" s="11">
        <f>I7+I8+J8+J11+I11</f>
        <v>3844.3058083333344</v>
      </c>
      <c r="N7" s="12">
        <f>M7*1.2</f>
        <v>4613.1669700000011</v>
      </c>
    </row>
    <row r="8" spans="1:16" x14ac:dyDescent="0.25">
      <c r="A8" s="1">
        <v>2</v>
      </c>
      <c r="B8" s="2" t="s">
        <v>11</v>
      </c>
      <c r="C8" s="2">
        <f>ноябрь!C8+1</f>
        <v>8</v>
      </c>
      <c r="D8" s="2">
        <f>ноябрь!D8</f>
        <v>0</v>
      </c>
      <c r="E8" s="2"/>
      <c r="F8" s="6">
        <f>ноябрь!F8+24</f>
        <v>289</v>
      </c>
      <c r="G8" s="6">
        <f>ноябрь!G8</f>
        <v>0</v>
      </c>
      <c r="H8" s="2"/>
      <c r="I8" s="10">
        <f>ноябрь!I8+72/1.2</f>
        <v>533.99744166666665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2</v>
      </c>
      <c r="D11" s="2">
        <f>ноябрь!D11</f>
        <v>0</v>
      </c>
      <c r="E11" s="2"/>
      <c r="F11" s="2">
        <f>ноябрь!F11+365</f>
        <v>365</v>
      </c>
      <c r="G11" s="6">
        <f>ноябрь!G11</f>
        <v>0</v>
      </c>
      <c r="H11" s="2"/>
      <c r="I11" s="10">
        <f>ноябрь!I11+242.17404/1.2</f>
        <v>201.8117</v>
      </c>
      <c r="J11" s="10">
        <f>ноябрь!J11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zoomScaleNormal="100" zoomScaleSheetLayoutView="100" workbookViewId="0">
      <selection activeCell="C7" sqref="C7: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февраль!C7+8</f>
        <v>20</v>
      </c>
      <c r="D7" s="2">
        <f>февраль!D7</f>
        <v>1</v>
      </c>
      <c r="E7" s="2"/>
      <c r="F7" s="6">
        <f>февраль!F7+96</f>
        <v>254</v>
      </c>
      <c r="G7" s="6">
        <f>февраль!G7</f>
        <v>15</v>
      </c>
      <c r="H7" s="2"/>
      <c r="I7" s="3">
        <f>февраль!I7+188.276/1.2</f>
        <v>449.82166666666672</v>
      </c>
      <c r="J7" s="3">
        <f>февраль!J7</f>
        <v>0.45833333333333337</v>
      </c>
      <c r="K7" s="2"/>
      <c r="M7" s="9">
        <f>I7+I8+J7+J11</f>
        <v>776.64496666666673</v>
      </c>
      <c r="N7">
        <f>M7*1.2</f>
        <v>931.97396000000003</v>
      </c>
    </row>
    <row r="8" spans="1:16" x14ac:dyDescent="0.25">
      <c r="A8" s="1">
        <v>2</v>
      </c>
      <c r="B8" s="2" t="s">
        <v>11</v>
      </c>
      <c r="C8" s="2">
        <f>февраль!C8+1</f>
        <v>4</v>
      </c>
      <c r="D8" s="2"/>
      <c r="E8" s="2"/>
      <c r="F8" s="6">
        <f>февраль!F8+80</f>
        <v>180</v>
      </c>
      <c r="G8" s="6"/>
      <c r="H8" s="2"/>
      <c r="I8" s="3">
        <f>февраль!I8+240/1.2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март!C7+14</f>
        <v>34</v>
      </c>
      <c r="D7" s="2">
        <f>март!D7</f>
        <v>1</v>
      </c>
      <c r="E7" s="2"/>
      <c r="F7" s="6">
        <f>март!F7+169</f>
        <v>423</v>
      </c>
      <c r="G7" s="6">
        <f>март!G7</f>
        <v>15</v>
      </c>
      <c r="H7" s="2"/>
      <c r="I7" s="3">
        <f>март!I7+292.976/1.2</f>
        <v>693.96833333333336</v>
      </c>
      <c r="J7" s="3">
        <f>март!J7</f>
        <v>0.45833333333333337</v>
      </c>
      <c r="K7" s="2"/>
      <c r="M7" s="9">
        <f>I7+I8+J7+J11</f>
        <v>1020.7916333333334</v>
      </c>
      <c r="N7" s="9">
        <f>M7*1.2</f>
        <v>1224.9499599999999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/>
      <c r="E8" s="2"/>
      <c r="F8" s="6">
        <f>март!F8</f>
        <v>180</v>
      </c>
      <c r="G8" s="6"/>
      <c r="H8" s="2"/>
      <c r="I8" s="3">
        <f>март!I8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апрель!C7+10</f>
        <v>44</v>
      </c>
      <c r="D7" s="2">
        <f>апрель!D7</f>
        <v>1</v>
      </c>
      <c r="E7" s="2"/>
      <c r="F7" s="6">
        <f>апрель!F7+145</f>
        <v>568</v>
      </c>
      <c r="G7" s="6">
        <f>апрель!G7</f>
        <v>15</v>
      </c>
      <c r="H7" s="2"/>
      <c r="I7" s="10">
        <f>апрель!I7+349.524/1.2</f>
        <v>985.23833333333346</v>
      </c>
      <c r="J7" s="10">
        <f>апрель!J7</f>
        <v>0.45833333333333337</v>
      </c>
      <c r="K7" s="2"/>
      <c r="M7" s="11">
        <f>I7+I8+J7+J11+I11</f>
        <v>1312.0616333333335</v>
      </c>
      <c r="N7" s="12">
        <f>M7*1.2</f>
        <v>1574.47396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/>
      <c r="E8" s="2"/>
      <c r="F8" s="6">
        <f>апрель!F8</f>
        <v>180</v>
      </c>
      <c r="G8" s="6"/>
      <c r="H8" s="2"/>
      <c r="I8" s="10">
        <f>апрель!I8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май!C7+11</f>
        <v>55</v>
      </c>
      <c r="D7" s="2">
        <f>май!D7</f>
        <v>1</v>
      </c>
      <c r="E7" s="2"/>
      <c r="F7" s="6">
        <f>май!F7+129</f>
        <v>697</v>
      </c>
      <c r="G7" s="6">
        <f>май!G7</f>
        <v>15</v>
      </c>
      <c r="H7" s="2"/>
      <c r="I7" s="10">
        <f>май!I7+(337750/1000)/1.2</f>
        <v>1266.6966666666667</v>
      </c>
      <c r="J7" s="10">
        <f>май!J7</f>
        <v>0.45833333333333337</v>
      </c>
      <c r="K7" s="2"/>
      <c r="M7" s="11">
        <f>I7+I8+J7+J11+I11</f>
        <v>1593.5199666666665</v>
      </c>
      <c r="N7" s="12">
        <f>M7*1.2</f>
        <v>1912.2239599999998</v>
      </c>
    </row>
    <row r="8" spans="1:16" x14ac:dyDescent="0.25">
      <c r="A8" s="1">
        <v>2</v>
      </c>
      <c r="B8" s="2" t="s">
        <v>11</v>
      </c>
      <c r="C8" s="2">
        <f>май!C8</f>
        <v>4</v>
      </c>
      <c r="D8" s="2"/>
      <c r="E8" s="2"/>
      <c r="F8" s="6">
        <f>май!F8</f>
        <v>180</v>
      </c>
      <c r="G8" s="6"/>
      <c r="H8" s="2"/>
      <c r="I8" s="10">
        <f>май!I8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июнь!C7+7</f>
        <v>62</v>
      </c>
      <c r="D7" s="2">
        <f>июнь!D7</f>
        <v>1</v>
      </c>
      <c r="E7" s="2"/>
      <c r="F7" s="6">
        <f>июнь!F7+86</f>
        <v>783</v>
      </c>
      <c r="G7" s="6">
        <f>июнь!G7</f>
        <v>15</v>
      </c>
      <c r="H7" s="2"/>
      <c r="I7" s="10">
        <f>июнь!I7+251.46/1.2</f>
        <v>1476.2466666666667</v>
      </c>
      <c r="J7" s="10">
        <f>июнь!J7</f>
        <v>0.45833333333333337</v>
      </c>
      <c r="K7" s="2"/>
      <c r="M7" s="11">
        <f>I7+I8+J8+J11+I11</f>
        <v>1802.6116333333334</v>
      </c>
      <c r="N7" s="12">
        <f>M7*1.2</f>
        <v>2163.1339600000001</v>
      </c>
    </row>
    <row r="8" spans="1:16" x14ac:dyDescent="0.25">
      <c r="A8" s="1">
        <v>2</v>
      </c>
      <c r="B8" s="2" t="s">
        <v>11</v>
      </c>
      <c r="C8" s="2">
        <f>июнь!C8</f>
        <v>4</v>
      </c>
      <c r="D8" s="2"/>
      <c r="E8" s="2"/>
      <c r="F8" s="6">
        <f>июнь!F8</f>
        <v>180</v>
      </c>
      <c r="G8" s="6">
        <f>июнь!G8</f>
        <v>0</v>
      </c>
      <c r="H8" s="2"/>
      <c r="I8" s="10">
        <f>июнь!I8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июль!C7+9</f>
        <v>71</v>
      </c>
      <c r="D7" s="2">
        <f>июль!D7</f>
        <v>1</v>
      </c>
      <c r="E7" s="2"/>
      <c r="F7" s="6">
        <f>июль!F7+93</f>
        <v>876</v>
      </c>
      <c r="G7" s="6">
        <f>июль!G7</f>
        <v>15</v>
      </c>
      <c r="H7" s="2"/>
      <c r="I7" s="10">
        <f>июль!I7+223972/1.2/1000</f>
        <v>1662.89</v>
      </c>
      <c r="J7" s="10">
        <f>июль!J7</f>
        <v>0.45833333333333337</v>
      </c>
      <c r="K7" s="2"/>
      <c r="M7" s="11">
        <f>I7+I8+J8+J11+I11+J7</f>
        <v>1989.7133000000001</v>
      </c>
      <c r="N7" s="12">
        <f>M7*1.2</f>
        <v>2387.6559600000001</v>
      </c>
    </row>
    <row r="8" spans="1:16" x14ac:dyDescent="0.25">
      <c r="A8" s="1">
        <v>2</v>
      </c>
      <c r="B8" s="2" t="s">
        <v>11</v>
      </c>
      <c r="C8" s="2">
        <f>июль!C8</f>
        <v>4</v>
      </c>
      <c r="D8" s="2">
        <f>июль!D8</f>
        <v>0</v>
      </c>
      <c r="E8" s="2"/>
      <c r="F8" s="6">
        <f>июль!F8</f>
        <v>180</v>
      </c>
      <c r="G8" s="6">
        <f>июль!G8</f>
        <v>0</v>
      </c>
      <c r="H8" s="2"/>
      <c r="I8" s="10">
        <f>июль!I8</f>
        <v>326.36496666666665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opLeftCell="C1"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6" ht="69.75" customHeight="1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ht="30" customHeight="1" x14ac:dyDescent="0.25">
      <c r="A3" s="20" t="s">
        <v>1</v>
      </c>
      <c r="B3" s="20"/>
      <c r="C3" s="20" t="s">
        <v>2</v>
      </c>
      <c r="D3" s="20"/>
      <c r="E3" s="20"/>
      <c r="F3" s="20" t="s">
        <v>3</v>
      </c>
      <c r="G3" s="20"/>
      <c r="H3" s="20"/>
      <c r="I3" s="20" t="s">
        <v>4</v>
      </c>
      <c r="J3" s="20"/>
      <c r="K3" s="20"/>
    </row>
    <row r="4" spans="1:16" ht="30" x14ac:dyDescent="0.25">
      <c r="A4" s="20"/>
      <c r="B4" s="20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5"/>
      <c r="O6" s="15"/>
      <c r="P6" s="15"/>
    </row>
    <row r="7" spans="1:16" x14ac:dyDescent="0.25">
      <c r="A7" s="2"/>
      <c r="B7" s="5" t="s">
        <v>10</v>
      </c>
      <c r="C7" s="2">
        <f>август!C7+14</f>
        <v>85</v>
      </c>
      <c r="D7" s="2">
        <f>август!D7</f>
        <v>1</v>
      </c>
      <c r="E7" s="2"/>
      <c r="F7" s="6">
        <f>август!F7+175+8.5</f>
        <v>1059.5</v>
      </c>
      <c r="G7" s="6">
        <f>август!G7</f>
        <v>15</v>
      </c>
      <c r="H7" s="2"/>
      <c r="I7" s="14">
        <f>август!I7+604352/1000/1.2</f>
        <v>2166.5166666666669</v>
      </c>
      <c r="J7" s="10">
        <f>август!J7</f>
        <v>0.45833333333333337</v>
      </c>
      <c r="K7" s="2"/>
      <c r="M7" s="11">
        <f>I7+I8+J8+J11+I11+J7</f>
        <v>2546.5399666666672</v>
      </c>
      <c r="N7" s="12">
        <f>M7*1.2</f>
        <v>3055.8479600000005</v>
      </c>
    </row>
    <row r="8" spans="1:16" x14ac:dyDescent="0.25">
      <c r="A8" s="1">
        <v>2</v>
      </c>
      <c r="B8" s="2" t="s">
        <v>11</v>
      </c>
      <c r="C8" s="2">
        <f>август!C8+1</f>
        <v>5</v>
      </c>
      <c r="D8" s="2">
        <f>август!D8</f>
        <v>0</v>
      </c>
      <c r="E8" s="2"/>
      <c r="F8" s="6">
        <f>август!F8+30</f>
        <v>210</v>
      </c>
      <c r="G8" s="6">
        <f>август!G8</f>
        <v>0</v>
      </c>
      <c r="H8" s="2"/>
      <c r="I8" s="14">
        <f>август!I8+63840/1000/1.2</f>
        <v>379.56496666666663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</f>
        <v>0</v>
      </c>
      <c r="E11" s="2"/>
      <c r="F11" s="2">
        <f>август!F11</f>
        <v>0</v>
      </c>
      <c r="G11" s="6">
        <f>август!G11</f>
        <v>0</v>
      </c>
      <c r="H11" s="2"/>
      <c r="I11" s="10">
        <f>август!I11</f>
        <v>0</v>
      </c>
      <c r="J11" s="14">
        <f>август!J11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21" spans="1:11" x14ac:dyDescent="0.25">
      <c r="A21" s="15" t="s">
        <v>16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2023-11-02T03:33:03Z</dcterms:modified>
</cp:coreProperties>
</file>