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DC23F933-6C69-42E1-8593-AD30773B45F8}" xr6:coauthVersionLast="47" xr6:coauthVersionMax="47" xr10:uidLastSave="{00000000-0000-0000-0000-000000000000}"/>
  <bookViews>
    <workbookView xWindow="11655" yWindow="1200" windowWidth="11940" windowHeight="13980" firstSheet="5" activeTab="7" xr2:uid="{00000000-000D-0000-FFFF-FFFF00000000}"/>
  </bookViews>
  <sheets>
    <sheet name="2017" sheetId="1" state="hidden" r:id="rId1"/>
    <sheet name="2018" sheetId="2" state="hidden" r:id="rId2"/>
    <sheet name="2019" sheetId="3" state="hidden" r:id="rId3"/>
    <sheet name="прил 1 2020" sheetId="4" r:id="rId4"/>
    <sheet name="прил 1 2021" sheetId="5" r:id="rId5"/>
    <sheet name="прил 1 2022" sheetId="6" r:id="rId6"/>
    <sheet name="прил 2" sheetId="7" r:id="rId7"/>
    <sheet name="прил 3" sheetId="8" r:id="rId8"/>
  </sheets>
  <externalReferences>
    <externalReference r:id="rId9"/>
    <externalReference r:id="rId10"/>
    <externalReference r:id="rId11"/>
  </externalReferences>
  <definedNames>
    <definedName name="_xlnm.Print_Area" localSheetId="0">'2017'!$A$1:$G$51</definedName>
    <definedName name="_xlnm.Print_Area" localSheetId="1">'2018'!$A$1:$G$58</definedName>
    <definedName name="_xlnm.Print_Area" localSheetId="2">'2019'!$A$1:$G$64</definedName>
    <definedName name="_xlnm.Print_Area" localSheetId="3">'прил 1 2020'!$A$1:$G$70</definedName>
    <definedName name="_xlnm.Print_Area" localSheetId="4">'прил 1 2021'!$A$1:$G$80</definedName>
    <definedName name="_xlnm.Print_Area" localSheetId="5">'прил 1 2022'!$A$1:$G$66</definedName>
  </definedNames>
  <calcPr calcId="191029"/>
</workbook>
</file>

<file path=xl/calcChain.xml><?xml version="1.0" encoding="utf-8"?>
<calcChain xmlns="http://schemas.openxmlformats.org/spreadsheetml/2006/main">
  <c r="C9" i="8" l="1"/>
  <c r="E10" i="8"/>
  <c r="D10" i="8"/>
  <c r="C10" i="8"/>
  <c r="E9" i="8"/>
  <c r="D9" i="8"/>
  <c r="E8" i="8"/>
  <c r="D8" i="8"/>
  <c r="D6" i="7"/>
  <c r="C6" i="7"/>
  <c r="C8" i="8" l="1"/>
  <c r="F16" i="6"/>
  <c r="F17" i="6"/>
  <c r="F18" i="6"/>
  <c r="F19" i="6"/>
  <c r="F37" i="6"/>
  <c r="F20" i="6"/>
  <c r="D49" i="6" l="1"/>
  <c r="C49" i="6"/>
  <c r="G50" i="6"/>
  <c r="F50" i="6"/>
  <c r="D50" i="6"/>
  <c r="C50" i="6"/>
  <c r="G51" i="6"/>
  <c r="F51" i="6"/>
  <c r="D51" i="6"/>
  <c r="C51" i="6"/>
  <c r="D16" i="6"/>
  <c r="E17" i="6"/>
  <c r="D17" i="6"/>
  <c r="C17" i="6"/>
  <c r="E19" i="6"/>
  <c r="E18" i="6" s="1"/>
  <c r="D18" i="6"/>
  <c r="C18" i="6"/>
  <c r="D19" i="6"/>
  <c r="C19" i="6"/>
  <c r="E20" i="6"/>
  <c r="G49" i="6" l="1"/>
  <c r="F49" i="6"/>
  <c r="G37" i="6"/>
  <c r="E37" i="6"/>
  <c r="D37" i="6"/>
  <c r="G20" i="6"/>
  <c r="G19" i="6" s="1"/>
  <c r="G18" i="6" s="1"/>
  <c r="G17" i="6" s="1"/>
  <c r="G16" i="5"/>
  <c r="F16" i="5"/>
  <c r="E16" i="5"/>
  <c r="G46" i="5"/>
  <c r="F46" i="5"/>
  <c r="E46" i="5"/>
  <c r="E20" i="5"/>
  <c r="C20" i="5"/>
  <c r="C16" i="5" s="1"/>
  <c r="E16" i="6" l="1"/>
  <c r="G16" i="6"/>
  <c r="G63" i="5"/>
  <c r="F63" i="5"/>
  <c r="D46" i="5"/>
  <c r="C46" i="5"/>
  <c r="G20" i="5"/>
  <c r="F20" i="5"/>
  <c r="F20" i="4"/>
  <c r="E20" i="4"/>
  <c r="F37" i="4"/>
  <c r="E37" i="4"/>
  <c r="F41" i="4"/>
  <c r="F16" i="4" s="1"/>
  <c r="F48" i="3"/>
  <c r="F49" i="3"/>
  <c r="F16" i="3"/>
  <c r="F20" i="3"/>
  <c r="F28" i="3"/>
  <c r="F33" i="3"/>
  <c r="G56" i="4"/>
  <c r="F56" i="4"/>
  <c r="F55" i="4" s="1"/>
  <c r="F54" i="4" s="1"/>
  <c r="F53" i="4" s="1"/>
  <c r="E41" i="4"/>
  <c r="D41" i="4"/>
  <c r="C41" i="4"/>
  <c r="G37" i="4"/>
  <c r="D37" i="4"/>
  <c r="C37" i="4"/>
  <c r="G20" i="4"/>
  <c r="Q20" i="1"/>
  <c r="Q28" i="3"/>
  <c r="Q22" i="3"/>
  <c r="Q23" i="3"/>
  <c r="Q24" i="3"/>
  <c r="Q25" i="3"/>
  <c r="Q27" i="3"/>
  <c r="Q21" i="3"/>
  <c r="Q20" i="3" s="1"/>
  <c r="F20" i="2"/>
  <c r="F29" i="2"/>
  <c r="G41" i="4" l="1"/>
  <c r="G16" i="4" s="1"/>
  <c r="G55" i="4"/>
  <c r="G54" i="4" s="1"/>
  <c r="G53" i="4" s="1"/>
  <c r="E16" i="4"/>
  <c r="G20" i="3"/>
  <c r="E20" i="3"/>
  <c r="E28" i="3"/>
  <c r="N28" i="3"/>
  <c r="L28" i="3"/>
  <c r="K28" i="3"/>
  <c r="D28" i="3"/>
  <c r="C28" i="3"/>
  <c r="M30" i="3"/>
  <c r="K30" i="3"/>
  <c r="J30" i="3"/>
  <c r="P30" i="3" s="1"/>
  <c r="H30" i="3"/>
  <c r="G30" i="3"/>
  <c r="M29" i="3"/>
  <c r="M28" i="3" s="1"/>
  <c r="K29" i="3"/>
  <c r="J29" i="3"/>
  <c r="H29" i="3"/>
  <c r="H28" i="3" s="1"/>
  <c r="G29" i="3"/>
  <c r="O29" i="3" l="1"/>
  <c r="G28" i="3"/>
  <c r="J28" i="3"/>
  <c r="O28" i="3" s="1"/>
  <c r="P29" i="3"/>
  <c r="O30" i="3"/>
  <c r="G51" i="3" l="1"/>
  <c r="G50" i="3"/>
  <c r="M51" i="3"/>
  <c r="K51" i="3"/>
  <c r="J51" i="3"/>
  <c r="H51" i="3"/>
  <c r="M50" i="3"/>
  <c r="K50" i="3"/>
  <c r="J50" i="3"/>
  <c r="H50" i="3"/>
  <c r="G35" i="3"/>
  <c r="G34" i="3"/>
  <c r="G49" i="3" l="1"/>
  <c r="G48" i="3" s="1"/>
  <c r="P51" i="3"/>
  <c r="P50" i="3"/>
  <c r="O50" i="3"/>
  <c r="O51" i="3"/>
  <c r="G47" i="3" l="1"/>
  <c r="G46" i="3" s="1"/>
  <c r="F47" i="3" l="1"/>
  <c r="F46" i="3" s="1"/>
  <c r="M35" i="3"/>
  <c r="K35" i="3"/>
  <c r="J35" i="3"/>
  <c r="H35" i="3"/>
  <c r="P35" i="3" l="1"/>
  <c r="O35" i="3"/>
  <c r="M49" i="3"/>
  <c r="N49" i="3"/>
  <c r="J49" i="3"/>
  <c r="O36" i="3"/>
  <c r="M34" i="3"/>
  <c r="M33" i="3" s="1"/>
  <c r="K34" i="3"/>
  <c r="K33" i="3" s="1"/>
  <c r="J34" i="3"/>
  <c r="H34" i="3"/>
  <c r="H33" i="3" s="1"/>
  <c r="N33" i="3"/>
  <c r="L33" i="3"/>
  <c r="G33" i="3"/>
  <c r="G16" i="3" s="1"/>
  <c r="E33" i="3"/>
  <c r="E16" i="3" s="1"/>
  <c r="D33" i="3"/>
  <c r="C33" i="3"/>
  <c r="M27" i="3"/>
  <c r="K27" i="3"/>
  <c r="J27" i="3"/>
  <c r="H27" i="3"/>
  <c r="M25" i="3"/>
  <c r="K25" i="3"/>
  <c r="J25" i="3"/>
  <c r="H25" i="3"/>
  <c r="M24" i="3"/>
  <c r="K24" i="3"/>
  <c r="J24" i="3"/>
  <c r="H24" i="3"/>
  <c r="M23" i="3"/>
  <c r="K23" i="3"/>
  <c r="J23" i="3"/>
  <c r="H23" i="3"/>
  <c r="M22" i="3"/>
  <c r="K22" i="3"/>
  <c r="J22" i="3"/>
  <c r="H22" i="3"/>
  <c r="M21" i="3"/>
  <c r="M20" i="3" s="1"/>
  <c r="K21" i="3"/>
  <c r="K20" i="3" s="1"/>
  <c r="J21" i="3"/>
  <c r="H21" i="3"/>
  <c r="H20" i="3" s="1"/>
  <c r="N20" i="3"/>
  <c r="L20" i="3"/>
  <c r="P34" i="3" l="1"/>
  <c r="O25" i="3"/>
  <c r="O22" i="3"/>
  <c r="P27" i="3"/>
  <c r="P21" i="3"/>
  <c r="P24" i="3"/>
  <c r="O24" i="3"/>
  <c r="P22" i="3"/>
  <c r="P25" i="3"/>
  <c r="O23" i="3"/>
  <c r="P23" i="3"/>
  <c r="O21" i="3"/>
  <c r="O27" i="3"/>
  <c r="J20" i="3"/>
  <c r="O20" i="3" s="1"/>
  <c r="L49" i="3"/>
  <c r="O34" i="3"/>
  <c r="O52" i="3"/>
  <c r="K49" i="3"/>
  <c r="J33" i="3"/>
  <c r="O33" i="3" s="1"/>
  <c r="O49" i="3" l="1"/>
  <c r="D29" i="2"/>
  <c r="G29" i="2"/>
  <c r="E29" i="2"/>
  <c r="C29" i="2"/>
  <c r="G28" i="2" l="1"/>
  <c r="G27" i="2"/>
  <c r="G20" i="2" l="1"/>
  <c r="E20" i="2"/>
  <c r="E16" i="2" s="1"/>
  <c r="G16" i="2" l="1"/>
  <c r="C20" i="2" l="1"/>
  <c r="C16" i="2" s="1"/>
  <c r="G36" i="1" l="1"/>
  <c r="F36" i="1"/>
  <c r="F35" i="1" s="1"/>
  <c r="D36" i="1"/>
  <c r="C36" i="1"/>
  <c r="G35" i="1" l="1"/>
  <c r="G34" i="1" s="1"/>
  <c r="K38" i="1"/>
  <c r="L38" i="1" l="1"/>
  <c r="N37" i="1"/>
  <c r="K37" i="1"/>
  <c r="J37" i="1"/>
  <c r="F34" i="1"/>
  <c r="D35" i="1"/>
  <c r="D34" i="1" s="1"/>
  <c r="C35" i="1"/>
  <c r="C34" i="1" s="1"/>
  <c r="M38" i="1" l="1"/>
  <c r="M37" i="1" s="1"/>
  <c r="L37" i="1"/>
  <c r="O38" i="1" l="1"/>
  <c r="O37" i="1"/>
  <c r="P38" i="1"/>
  <c r="O24" i="1"/>
  <c r="M22" i="1"/>
  <c r="M23" i="1"/>
  <c r="J23" i="1"/>
  <c r="J22" i="1"/>
  <c r="J21" i="1"/>
  <c r="K23" i="1"/>
  <c r="K22" i="1"/>
  <c r="K21" i="1"/>
  <c r="N20" i="1"/>
  <c r="O39" i="1" l="1"/>
  <c r="K20" i="1"/>
  <c r="P22" i="1"/>
  <c r="P23" i="1"/>
  <c r="J20" i="1"/>
  <c r="O23" i="1"/>
  <c r="O22" i="1"/>
  <c r="M21" i="1"/>
  <c r="M20" i="1" s="1"/>
  <c r="P21" i="1" l="1"/>
  <c r="O21" i="1"/>
  <c r="H23" i="1" l="1"/>
  <c r="H22" i="1"/>
  <c r="H21" i="1"/>
  <c r="L20" i="1" l="1"/>
  <c r="O20" i="1" s="1"/>
  <c r="H20" i="1"/>
  <c r="E20" i="1" l="1"/>
  <c r="G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2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Нехорошков</t>
        </r>
      </text>
    </comment>
    <comment ref="B2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Бутурлина</t>
        </r>
      </text>
    </comment>
    <comment ref="B2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Бекасов</t>
        </r>
      </text>
    </comment>
  </commentList>
</comments>
</file>

<file path=xl/sharedStrings.xml><?xml version="1.0" encoding="utf-8"?>
<sst xmlns="http://schemas.openxmlformats.org/spreadsheetml/2006/main" count="1219" uniqueCount="197">
  <si>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</si>
  <si>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</si>
  <si>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</si>
  <si>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</si>
  <si>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</si>
  <si>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</si>
  <si>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</si>
  <si>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</si>
  <si>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</si>
  <si>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</si>
  <si>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Пропускная способность, кВт/Максимальная мощность, кВт</t>
  </si>
  <si>
    <t>Расходы на строительство объекта, тыс. руб.</t>
  </si>
  <si>
    <t>1.</t>
  </si>
  <si>
    <t>Строительство воздушных линий</t>
  </si>
  <si>
    <t>-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</si>
  <si>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</si>
  <si>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...</t>
  </si>
  <si>
    <t>&lt;пообъектная расшифровка&gt;</t>
  </si>
  <si>
    <t>2.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</si>
  <si>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</si>
  <si>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</si>
  <si>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</si>
  <si>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</si>
  <si>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</si>
  <si>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</si>
  <si>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</si>
  <si>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</si>
  <si>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3.</t>
  </si>
  <si>
    <t>Строительство пунктов секционирования</t>
  </si>
  <si>
    <t>3.j</t>
  </si>
  <si>
    <t>Реклоузеры (j = 1 распределительные пункты (РП) (j = 2), переключательные пункты (ПП) (j = 3)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</si>
  <si>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</si>
  <si>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</si>
  <si>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</si>
  <si>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</si>
  <si>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трансформаторных подстанций (РТП)</t>
  </si>
  <si>
    <t>Однотрансформаторные (k = 1), двухтрансформаторные и более (k = 2)</t>
  </si>
  <si>
    <t>Трансформаторная мощность до 25 кВА включительно (l = 1), от 25 до 100 кВА включительно (l = 2), от 100 до 250 кВА включительно (l = 3), от 250 до 500 кВА (l = 4), от 500 до 900 кВА включительно (l = 5), свыше 1000 кВА (l = 6)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</si>
  <si>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</si>
  <si>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</si>
  <si>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</si>
  <si>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</si>
  <si>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</si>
  <si>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</si>
  <si>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6.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</si>
  <si>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</si>
  <si>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</si>
  <si>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</si>
  <si>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1.1</t>
  </si>
  <si>
    <t>Материал опоры - деревянные</t>
  </si>
  <si>
    <t>1.1.1</t>
  </si>
  <si>
    <t>Тип провода - изолированный провод</t>
  </si>
  <si>
    <t>1.1.1.4</t>
  </si>
  <si>
    <t>Материал провода - алюминиевый</t>
  </si>
  <si>
    <t>1.1.1.4.1</t>
  </si>
  <si>
    <t>Сечение провода - диапазон до 50 квадратных мм включительно</t>
  </si>
  <si>
    <t>Нет данных</t>
  </si>
  <si>
    <t>Общество с ограниченной отвественностью Электрическая Сетевая Компания "Энергия"</t>
  </si>
  <si>
    <t>№ п/п</t>
  </si>
  <si>
    <t>с.Дзержинское, ул.Рождественская, д.1"Б"</t>
  </si>
  <si>
    <t>с.Дзержинское, ул.Мичурина, д.44</t>
  </si>
  <si>
    <t>с.Дзержинское, пер.Взлетный, д.22</t>
  </si>
  <si>
    <t>мат</t>
  </si>
  <si>
    <t>зп</t>
  </si>
  <si>
    <t>отч</t>
  </si>
  <si>
    <t>4.1</t>
  </si>
  <si>
    <t>4.1.1</t>
  </si>
  <si>
    <t>4.1.1.3</t>
  </si>
  <si>
    <t>230/250</t>
  </si>
  <si>
    <t>с.Дзержинское, ул.Декабрьская, д.26</t>
  </si>
  <si>
    <t>п.Кедровый, мкр.Юго-восточный, уч.12</t>
  </si>
  <si>
    <t>с.Дзержинское, ул.Роджественская, д.50 кв.2</t>
  </si>
  <si>
    <t>с.Дзержинского, ул.Горького, 263</t>
  </si>
  <si>
    <t>с.Дзержинское, пер.Сосновый, д.16</t>
  </si>
  <si>
    <t>с/с Шуваевский, ТСН ФК "Шарье", проезд В.Деменкова, 10, к.н. 24:11:0330106:2050</t>
  </si>
  <si>
    <t>с/с Шуваевский, ТСН ФК "Шарье", проезд В.Деменкова, 9, к.н. 24:11:0330106:2059</t>
  </si>
  <si>
    <t>4.j</t>
  </si>
  <si>
    <t>4.j.k</t>
  </si>
  <si>
    <t>4.j.k.l</t>
  </si>
  <si>
    <t>с.Дзержинское, ул.Ленина, д.3</t>
  </si>
  <si>
    <t>1.1.1.4.2</t>
  </si>
  <si>
    <t>Сечение провода - диапазон от 50 до 100 квадратных мм включительно</t>
  </si>
  <si>
    <t xml:space="preserve">с.Дзержинского, северо-западное направление, 210м от населенного пункта </t>
  </si>
  <si>
    <t xml:space="preserve"> и для целей реализации иных мероприятий инвестиционной программы территориальной сетевой организации</t>
  </si>
  <si>
    <t>на строительство введенных в эксплуатацию объектов электросетевого хозяйства для целей технологического присоединения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</si>
  <si>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</si>
  <si>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за 2018 год</t>
  </si>
  <si>
    <t>Приложение №1</t>
  </si>
  <si>
    <t>за 2017 год</t>
  </si>
  <si>
    <t>за 2019 год</t>
  </si>
  <si>
    <t>г. Назарово, ул. Дальняя, д. 21</t>
  </si>
  <si>
    <t>п. Тинской, ул.  Московская, д. 53</t>
  </si>
  <si>
    <t>п. Кедровый, ул. Луговая, д. 16</t>
  </si>
  <si>
    <t>с. Дзержинское, ул. Денисовская, д. 151</t>
  </si>
  <si>
    <t>с. Дзержинское, ул. Мичурина, д. 8А</t>
  </si>
  <si>
    <t>п. Кедровый, ул. Дзержинского, д. 3, пом. 1</t>
  </si>
  <si>
    <t>п. Элита, к.н. 24:11:0340101:1922</t>
  </si>
  <si>
    <t>г. Ачинск, ул. Южная промзона, зд. 6</t>
  </si>
  <si>
    <t>г. Ачинск, ул. Красноярская, зд. 30</t>
  </si>
  <si>
    <t>4.1.1.3.1</t>
  </si>
  <si>
    <t>И.о. директора                                                                                                                            Е.В. Алексеев</t>
  </si>
  <si>
    <t>Материал провода - медный</t>
  </si>
  <si>
    <t>Материал провода - сталеалюминиевый</t>
  </si>
  <si>
    <t>1.1.1.1</t>
  </si>
  <si>
    <t>1.1.1.1.1</t>
  </si>
  <si>
    <t>Тип провода - неизолированный провод</t>
  </si>
  <si>
    <t>1.1.2</t>
  </si>
  <si>
    <t>1.1.2.3</t>
  </si>
  <si>
    <t>1.1.1.1.2</t>
  </si>
  <si>
    <t>1.1.2.3.1</t>
  </si>
  <si>
    <t>за 2020 год</t>
  </si>
  <si>
    <t>п.Кедровый, мкр.Южный, уч.108/1, к.н. 24:60:0000006:3173</t>
  </si>
  <si>
    <t>п. Кедровый, мкр. Южный, уч. 108/1, к.н. 24:60:0000006:3173</t>
  </si>
  <si>
    <t>Максимальная мощность, кВт</t>
  </si>
  <si>
    <t>с. Дзержинское, ул. Курортная, д. 17, кв. 1</t>
  </si>
  <si>
    <t>с. Дзержинское, пер. Степной, д. 1</t>
  </si>
  <si>
    <t>с. Дзержинское, ул. Денисовская, д. 7</t>
  </si>
  <si>
    <t>с. Дзержинское, ул.Мичурина, д. 23, кв. 1</t>
  </si>
  <si>
    <t>п. Малиновка, СО, №236</t>
  </si>
  <si>
    <t>п. Малиновка, садовое общество "Дружба", №101</t>
  </si>
  <si>
    <t>п. Малиновка, садовое общество "Дружба", садовый участок №202</t>
  </si>
  <si>
    <t>садовое общество "Дружба", участок №94, Малиновской сельской администрации, Ачинского района</t>
  </si>
  <si>
    <t>п. Малиновка, садовое общество "Дружба", участок №79</t>
  </si>
  <si>
    <t>п. Малиновка, садовое общество "Дружба", д. №256</t>
  </si>
  <si>
    <t>п. Малиновка, уч. №2</t>
  </si>
  <si>
    <t>п. Малиновка, садовое общество "Дружба", уч. №245</t>
  </si>
  <si>
    <t>г. Ачинск, ул. 5 Июля, д. 5А</t>
  </si>
  <si>
    <t>п. Кедровый, мкр. Южный, уч. №170 "в"</t>
  </si>
  <si>
    <t>п. Кедровый, мкр. Южный, уч. №158</t>
  </si>
  <si>
    <t>п.Тинской, ул. Лазо, 71</t>
  </si>
  <si>
    <t>Директор                                                                                                                            А.В. Портнягин</t>
  </si>
  <si>
    <t>за 2021 год</t>
  </si>
  <si>
    <t>п. Малиновка, квартал садовое общество №2, ул. №7</t>
  </si>
  <si>
    <t>п. Малиновка, с/о "Дружба", уч. 64</t>
  </si>
  <si>
    <t>п. Малиновка, с/о "Дружба", уч. 258</t>
  </si>
  <si>
    <t>п. Малиновка, с/о "Дружба", уч. 322</t>
  </si>
  <si>
    <t>п. Малиновка, с/о "Дружба", уч. 110</t>
  </si>
  <si>
    <t>п. Малиновка, с/о "Дружба", уч. 159</t>
  </si>
  <si>
    <t>п. Малиновка, с/о "Дружба", уч. 76</t>
  </si>
  <si>
    <t>п. Малиновка, с/о "Дружба", уч. 334</t>
  </si>
  <si>
    <t>п. Малиновка, с/о "Дружба", уч. 260</t>
  </si>
  <si>
    <t>п. Малиновка, с/о "Дружба", уч. 188</t>
  </si>
  <si>
    <t>п. Малиновка, с/о "Дружба", уч. 195</t>
  </si>
  <si>
    <t>п. Малиновка, с/о "Дружба", уч. 320</t>
  </si>
  <si>
    <t>п. Малиновка, с/о "Дружба", уч. 198</t>
  </si>
  <si>
    <t>Ачинский район, уч. 54</t>
  </si>
  <si>
    <t>г. Назарово, ул. Трудовых резервов, №17В</t>
  </si>
  <si>
    <t>г. Назарово, мкр-н "Промышленный узел", 29</t>
  </si>
  <si>
    <t>с. Дзержинское, ул. Строительная, д.43</t>
  </si>
  <si>
    <t>с.Дзержинское, ул.Белковского, д.1в</t>
  </si>
  <si>
    <t>с. Дзержинское, ул. Рождественская, 4</t>
  </si>
  <si>
    <t>с. Дзержинское, пер. Взлетный, 17</t>
  </si>
  <si>
    <t>с. Дзержинское, ул. Больничная, в 115 м от дома №57</t>
  </si>
  <si>
    <t>с. Дзержинское, ул. Денисовская, 120б</t>
  </si>
  <si>
    <t>п. Кедровый, Южный микрорайон, 191</t>
  </si>
  <si>
    <t>п. Кедровый, мкр Южный, уч. 175</t>
  </si>
  <si>
    <t>Емельяновский район, уч. №46</t>
  </si>
  <si>
    <t>п. Малиновка, с/о "Дружба", уч. 263</t>
  </si>
  <si>
    <t>п. Кедровый, мкр. юго-восточный, участок №5</t>
  </si>
  <si>
    <t>за 2022 год</t>
  </si>
  <si>
    <t>с.Дзержинское, ул.Белковского. Д.1г</t>
  </si>
  <si>
    <t>п. Малиновка, садовое общество "Дружба", уч. №338</t>
  </si>
  <si>
    <t>п. Малиновка, садовое общество, уч. 211</t>
  </si>
  <si>
    <t>п. Малиновка, садовое общество "Дружба", уч. №48</t>
  </si>
  <si>
    <t>п. Малиновка, уч. №50</t>
  </si>
  <si>
    <t>п. Малиновка, садовое общество "Дружба", уч. №316</t>
  </si>
  <si>
    <t>п. Малиновка, СО, уч. №17</t>
  </si>
  <si>
    <t>п. Малиновка, садовое общетво "Дружба", уч. №284</t>
  </si>
  <si>
    <t>п. Малиновка, садовое общетво "Дружба", уч. №18</t>
  </si>
  <si>
    <t>п. Малиновка, садовое общетво "Дружба", уч. №355</t>
  </si>
  <si>
    <t>п. Малиновка, с/о "Дружба", уч. 169</t>
  </si>
  <si>
    <t>Ачинский район, Малиновка, к.н. 24:02:0602001:726</t>
  </si>
  <si>
    <t>г. Назарово, ул. Проезд-1, з/у 15</t>
  </si>
  <si>
    <t>Нижнеингашский муниципальный район, пос. Тинской, ул. Вокзальная, з/у 5, к.н. 24:28:0000000:5601.</t>
  </si>
  <si>
    <t>Емельяновский район, п. Элита ул.Сибирский тракт 24:11:0340101:4689</t>
  </si>
  <si>
    <t>Красноярский край, Нижнеингашский район, пос.Тинской, ул.Молодёжная, 32б.</t>
  </si>
  <si>
    <t>с. Дзержинское, пер. Профсоюзный, з/у 15</t>
  </si>
  <si>
    <t>Однотрансформаторные</t>
  </si>
  <si>
    <t>Трансформаторная мощность от 100 до 250 кВА включительно (l = 3)</t>
  </si>
  <si>
    <t xml:space="preserve">Приложение №2
к стандартам раскрытия информации
субъектами оптового и розничных
рынков электрической энергии
</t>
  </si>
  <si>
    <t>ФАКТИЧЕСКИЕ СРЕДНИЕ ДАННЫЕ
о присоединенных объемах максимальной мощности
за 3 предыдущих года (2020-2022 гг.) по каждому мероприятию
ООО ЭСК "Энергия"</t>
  </si>
  <si>
    <t>Наименование мероприятий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</si>
  <si>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</si>
  <si>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</si>
  <si>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</si>
  <si>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</si>
  <si>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</si>
  <si>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 xml:space="preserve">Приложение №3
к стандартам раскрытия информации
субъектами оптового и розничных
рынков электрической энергии
</t>
  </si>
  <si>
    <t xml:space="preserve">ФАКТИЧЕСКИЕ СРЕДНИЕ ДАННЫЕ
о длине линий электропередачи и об объемах максимальной
мощности построенных объектов за 3 предыдущих года (2020-2022 гг.)
по каждому мероприятию ООО ЭСК "Энергия"
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</si>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</sst>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">
    <cellStyle name="Обычный" xfId="0" builtinId="0"/>
    <cellStyle name="Обычный 15" xfId="3" xr:uid="{D8D75FE1-C6BE-416F-84B1-BFFAAEB6A3FE}"/>
    <cellStyle name="Обычный 2 3 2" xfId="2" xr:uid="{5FC8983B-CE30-4E58-841D-99B8F1C0F9B8}"/>
    <cellStyle name="Обычный 5" xfId="1" xr:uid="{24830FA3-1AAD-4CA3-8D7E-949C3B6CA6B1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54;&#1088;&#1075;&#1072;&#1085;&#1080;&#1079;&#1072;&#1094;&#1080;&#1080;/&#1069;&#1057;&#1050;%20&#1069;&#1085;&#1077;&#1088;&#1075;&#1080;&#1103;/&#1058;&#1072;&#1088;&#1080;&#1092;%202019-2020/&#1058;&#1077;&#1093;&#1087;&#1088;&#1080;&#1089;&#1086;&#1077;&#1076;&#1080;&#1085;&#1077;&#1085;&#1080;&#1077;/&#1056;&#1072;&#1089;&#1095;&#1077;&#1090;/&#1086;&#1078;&#1080;&#1076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54;&#1088;&#1075;&#1072;&#1085;&#1080;&#1079;&#1072;&#1094;&#1080;&#1080;/&#1069;&#1057;&#1050;%20&#1069;&#1085;&#1077;&#1088;&#1075;&#1080;&#1103;/&#1058;&#1072;&#1088;&#1080;&#1092;%202019-2020/&#1058;&#1077;&#1093;&#1087;&#1088;&#1080;&#1089;&#1086;&#1077;&#1076;&#1080;&#1085;&#1077;&#1085;&#1080;&#1077;/&#1056;&#1072;&#1089;&#1095;&#1077;&#1090;/&#1086;&#1078;&#1080;&#1076;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7;&#1050;%20&#1069;&#1085;&#1077;&#1088;&#1075;&#1080;&#1103;/&#1058;&#1072;&#1088;&#1080;&#1092;/2021-2025/&#1058;&#1055;/2019/&#1088;&#1072;&#1089;&#1095;&#1077;&#1090;%20&#1084;&#1077;&#1088;&#1086;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ыручка"/>
      <sheetName val="выручка ф"/>
      <sheetName val="смета"/>
      <sheetName val="смета ф"/>
      <sheetName val="зп"/>
      <sheetName val="зп2"/>
      <sheetName val="Лист3"/>
      <sheetName val="Лист1"/>
      <sheetName val="канц"/>
      <sheetName val="страж"/>
      <sheetName val="скрепка"/>
      <sheetName val="альдо"/>
      <sheetName val="Лист4"/>
      <sheetName val="Лист4 (2)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K9">
            <v>842419.47</v>
          </cell>
        </row>
        <row r="15">
          <cell r="I15">
            <v>239.20672579827672</v>
          </cell>
        </row>
        <row r="35">
          <cell r="I35">
            <v>150.39068965517242</v>
          </cell>
        </row>
        <row r="49">
          <cell r="I49">
            <v>175.59810947795236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ыручка"/>
      <sheetName val="выручка ф"/>
      <sheetName val="выручка 18"/>
      <sheetName val="смета"/>
      <sheetName val="смета ф"/>
      <sheetName val="зп"/>
      <sheetName val="зп2"/>
      <sheetName val="Лист3"/>
      <sheetName val="Лист1"/>
      <sheetName val="канц"/>
      <sheetName val="страж"/>
      <sheetName val="скрепка"/>
      <sheetName val="альдо"/>
      <sheetName val="Лист4"/>
      <sheetName val="Лист4 (2)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I15">
            <v>239.20672579827672</v>
          </cell>
        </row>
        <row r="35">
          <cell r="I35">
            <v>150.39068965517242</v>
          </cell>
        </row>
        <row r="49">
          <cell r="I49">
            <v>175.59810947795236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едровый18"/>
      <sheetName val="Дзержинское18"/>
      <sheetName val="Общий18"/>
      <sheetName val="2019"/>
      <sheetName val="2020"/>
    </sheetNames>
    <sheetDataSet>
      <sheetData sheetId="0"/>
      <sheetData sheetId="1"/>
      <sheetData sheetId="2"/>
      <sheetData sheetId="3">
        <row r="3">
          <cell r="AG3">
            <v>377.75275020000004</v>
          </cell>
        </row>
        <row r="4">
          <cell r="AF4">
            <v>86.520785400000008</v>
          </cell>
        </row>
        <row r="5">
          <cell r="AE5">
            <v>129.72549240000001</v>
          </cell>
        </row>
        <row r="6">
          <cell r="AG6">
            <v>289.05348779999997</v>
          </cell>
        </row>
        <row r="7">
          <cell r="AF7">
            <v>27.788140800000008</v>
          </cell>
        </row>
        <row r="8">
          <cell r="AE8">
            <v>28.91226240000001</v>
          </cell>
        </row>
        <row r="9">
          <cell r="L9">
            <v>15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view="pageBreakPreview" topLeftCell="A12" zoomScale="95" zoomScaleNormal="100" zoomScaleSheetLayoutView="95" workbookViewId="0">
      <selection activeCell="Q21" sqref="Q21"/>
    </sheetView>
  </sheetViews>
  <sheetFormatPr defaultColWidth="9.140625" defaultRowHeight="15" x14ac:dyDescent="0.25"/>
  <cols>
    <col min="1" max="1" width="10" style="1" customWidth="1"/>
    <col min="2" max="2" width="47.5703125" style="1" customWidth="1"/>
    <col min="3" max="3" width="10.5703125" style="1" customWidth="1"/>
    <col min="4" max="4" width="13.42578125" style="1" customWidth="1"/>
    <col min="5" max="7" width="18.28515625" style="1" customWidth="1"/>
    <col min="8" max="8" width="16.5703125" style="1" hidden="1" customWidth="1"/>
    <col min="9" max="9" width="16.85546875" style="1" hidden="1" customWidth="1"/>
    <col min="10" max="16" width="9.140625" style="1" hidden="1" customWidth="1"/>
    <col min="17" max="16384" width="9.140625" style="1"/>
  </cols>
  <sheetData>
    <row r="1" spans="1:7" x14ac:dyDescent="0.25">
      <c r="G1" s="2" t="s">
        <v>0</v>
      </c>
    </row>
    <row r="2" spans="1:7" x14ac:dyDescent="0.25">
      <c r="G2" s="2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5" spans="1:7" x14ac:dyDescent="0.25">
      <c r="G5" s="2" t="s">
        <v>4</v>
      </c>
    </row>
    <row r="7" spans="1:7" ht="15.75" x14ac:dyDescent="0.25">
      <c r="A7" s="48" t="s">
        <v>5</v>
      </c>
      <c r="B7" s="48"/>
      <c r="C7" s="48"/>
      <c r="D7" s="48"/>
      <c r="E7" s="48"/>
      <c r="F7" s="48"/>
      <c r="G7" s="48"/>
    </row>
    <row r="8" spans="1:7" ht="15.75" x14ac:dyDescent="0.25">
      <c r="A8" s="48" t="s">
        <v>84</v>
      </c>
      <c r="B8" s="48"/>
      <c r="C8" s="48"/>
      <c r="D8" s="48"/>
      <c r="E8" s="48"/>
      <c r="F8" s="48"/>
      <c r="G8" s="48"/>
    </row>
    <row r="9" spans="1:7" ht="15.75" x14ac:dyDescent="0.25">
      <c r="A9" s="48" t="s">
        <v>83</v>
      </c>
      <c r="B9" s="48"/>
      <c r="C9" s="48"/>
      <c r="D9" s="48"/>
      <c r="E9" s="48"/>
      <c r="F9" s="48"/>
      <c r="G9" s="48"/>
    </row>
    <row r="10" spans="1:7" ht="15.75" x14ac:dyDescent="0.25">
      <c r="A10" s="49" t="s">
        <v>57</v>
      </c>
      <c r="B10" s="49"/>
      <c r="C10" s="49"/>
      <c r="D10" s="49"/>
      <c r="E10" s="49"/>
      <c r="F10" s="49"/>
      <c r="G10" s="49"/>
    </row>
    <row r="11" spans="1:7" ht="15.75" x14ac:dyDescent="0.25">
      <c r="A11" s="49" t="s">
        <v>88</v>
      </c>
      <c r="B11" s="49"/>
      <c r="C11" s="49"/>
      <c r="D11" s="49"/>
      <c r="E11" s="49"/>
      <c r="F11" s="49"/>
      <c r="G11" s="49"/>
    </row>
    <row r="12" spans="1:7" x14ac:dyDescent="0.25">
      <c r="A12" s="50" t="s">
        <v>85</v>
      </c>
      <c r="B12" s="50"/>
      <c r="C12" s="50"/>
      <c r="D12" s="50"/>
      <c r="E12" s="50"/>
      <c r="F12" s="50"/>
      <c r="G12" s="50"/>
    </row>
    <row r="13" spans="1:7" x14ac:dyDescent="0.25">
      <c r="G13" s="7"/>
    </row>
    <row r="14" spans="1: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</row>
    <row r="15" spans="1: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7" s="4" customFormat="1" ht="14.25" x14ac:dyDescent="0.25">
      <c r="A16" s="19" t="s">
        <v>12</v>
      </c>
      <c r="B16" s="20" t="s">
        <v>13</v>
      </c>
      <c r="C16" s="19" t="s">
        <v>14</v>
      </c>
      <c r="D16" s="19" t="s">
        <v>14</v>
      </c>
      <c r="E16" s="19" t="s">
        <v>14</v>
      </c>
      <c r="F16" s="19" t="s">
        <v>14</v>
      </c>
      <c r="G16" s="19" t="s">
        <v>14</v>
      </c>
    </row>
    <row r="17" spans="1:17" x14ac:dyDescent="0.25">
      <c r="A17" s="23" t="s">
        <v>48</v>
      </c>
      <c r="B17" s="18" t="s">
        <v>49</v>
      </c>
      <c r="C17" s="24" t="s">
        <v>14</v>
      </c>
      <c r="D17" s="24" t="s">
        <v>14</v>
      </c>
      <c r="E17" s="24" t="s">
        <v>14</v>
      </c>
      <c r="F17" s="24" t="s">
        <v>14</v>
      </c>
      <c r="G17" s="24" t="s">
        <v>14</v>
      </c>
    </row>
    <row r="18" spans="1:17" x14ac:dyDescent="0.25">
      <c r="A18" s="23" t="s">
        <v>50</v>
      </c>
      <c r="B18" s="18" t="s">
        <v>51</v>
      </c>
      <c r="C18" s="24" t="s">
        <v>14</v>
      </c>
      <c r="D18" s="24" t="s">
        <v>14</v>
      </c>
      <c r="E18" s="24" t="s">
        <v>14</v>
      </c>
      <c r="F18" s="24" t="s">
        <v>14</v>
      </c>
      <c r="G18" s="24" t="s">
        <v>14</v>
      </c>
    </row>
    <row r="19" spans="1:17" x14ac:dyDescent="0.25">
      <c r="A19" s="23" t="s">
        <v>52</v>
      </c>
      <c r="B19" s="18" t="s">
        <v>53</v>
      </c>
      <c r="C19" s="24" t="s">
        <v>14</v>
      </c>
      <c r="D19" s="24" t="s">
        <v>14</v>
      </c>
      <c r="E19" s="24" t="s">
        <v>14</v>
      </c>
      <c r="F19" s="24" t="s">
        <v>14</v>
      </c>
      <c r="G19" s="24" t="s">
        <v>14</v>
      </c>
      <c r="I19" s="2"/>
      <c r="J19" s="2" t="s">
        <v>62</v>
      </c>
      <c r="K19" s="2"/>
      <c r="L19" s="2" t="s">
        <v>63</v>
      </c>
      <c r="M19" s="2" t="s">
        <v>64</v>
      </c>
      <c r="N19" s="2">
        <v>26</v>
      </c>
      <c r="O19" s="2"/>
    </row>
    <row r="20" spans="1:17" s="4" customFormat="1" ht="25.5" x14ac:dyDescent="0.25">
      <c r="A20" s="25" t="s">
        <v>54</v>
      </c>
      <c r="B20" s="20" t="s">
        <v>55</v>
      </c>
      <c r="C20" s="26">
        <v>2017</v>
      </c>
      <c r="D20" s="26">
        <v>0.38</v>
      </c>
      <c r="E20" s="26">
        <f>SUM(E21:E23)</f>
        <v>540</v>
      </c>
      <c r="F20" s="26"/>
      <c r="G20" s="27">
        <f>SUM(G21:G23)</f>
        <v>134.63084776907885</v>
      </c>
      <c r="H20" s="5">
        <f>SUM(H21:H23)</f>
        <v>241.26650709836935</v>
      </c>
      <c r="J20" s="9">
        <f>J21+J22+J23</f>
        <v>42.318679999999993</v>
      </c>
      <c r="K20" s="9">
        <f>K21+K22+K23</f>
        <v>0.49068000000000001</v>
      </c>
      <c r="L20" s="9">
        <f>L21+L22+L23</f>
        <v>58.649071608787594</v>
      </c>
      <c r="M20" s="9">
        <f>M21+M22+M23</f>
        <v>17.946615912289005</v>
      </c>
      <c r="N20" s="9">
        <f>N21+N22+N23</f>
        <v>15.225800248002255</v>
      </c>
      <c r="O20" s="9">
        <f>J20+K20+L20+M20+N20</f>
        <v>134.63084776907883</v>
      </c>
      <c r="Q20" s="4">
        <f>Q21+Q22+Q23</f>
        <v>45</v>
      </c>
    </row>
    <row r="21" spans="1:17" x14ac:dyDescent="0.25">
      <c r="A21" s="23" t="s">
        <v>54</v>
      </c>
      <c r="B21" s="18" t="s">
        <v>60</v>
      </c>
      <c r="C21" s="16">
        <v>2017</v>
      </c>
      <c r="D21" s="16">
        <v>0.38</v>
      </c>
      <c r="E21" s="16">
        <v>200</v>
      </c>
      <c r="F21" s="16"/>
      <c r="G21" s="31">
        <v>55.18082429319702</v>
      </c>
      <c r="H21" s="6">
        <f>(200*111.02+2*380.81+4*197.46+6*1200+6*3114.21+6*136.06+[1]зп2!$I$15*24+[1]зп2!$I$35*24+[1]зп2!$I$49*24*3+1.74*6*35.25)/1000*1.18</f>
        <v>85.925820386888503</v>
      </c>
      <c r="I21" s="2"/>
      <c r="J21" s="6">
        <f>(200*123.73+4*1200)/1000</f>
        <v>29.545999999999999</v>
      </c>
      <c r="K21" s="10">
        <f>1.74*4*35.25/1000</f>
        <v>0.24534</v>
      </c>
      <c r="L21" s="8">
        <v>14.6622679021969</v>
      </c>
      <c r="M21" s="8">
        <f>L21*0.306</f>
        <v>4.4866539780722512</v>
      </c>
      <c r="N21" s="1">
        <v>6.2405624129278738</v>
      </c>
      <c r="O21" s="9">
        <f t="shared" ref="O21:O24" si="0">J21+K21+L21+M21+N21</f>
        <v>55.18082429319702</v>
      </c>
      <c r="P21" s="8">
        <f>J21+K21+L21+M21</f>
        <v>48.940261880269148</v>
      </c>
      <c r="Q21" s="1">
        <v>15</v>
      </c>
    </row>
    <row r="22" spans="1:17" x14ac:dyDescent="0.25">
      <c r="A22" s="23" t="s">
        <v>54</v>
      </c>
      <c r="B22" s="18" t="s">
        <v>59</v>
      </c>
      <c r="C22" s="16">
        <v>2017</v>
      </c>
      <c r="D22" s="16">
        <v>0.38</v>
      </c>
      <c r="E22" s="16">
        <v>40</v>
      </c>
      <c r="F22" s="16"/>
      <c r="G22" s="31">
        <v>41.366835428770244</v>
      </c>
      <c r="H22" s="6">
        <f>(40*111.02+2*380.81+1*197.46+3*1200+3*3114.21+3*136.06+[1]зп2!$I$15*16+[1]зп2!$I$35*16+[1]зп2!$I$49*16*3+1.74*3*35.25)/1000*1.18</f>
        <v>39.644416224592341</v>
      </c>
      <c r="I22" s="2"/>
      <c r="J22" s="6">
        <f>(85*49.19+3*1200)/1000</f>
        <v>7.7811499999999993</v>
      </c>
      <c r="K22" s="10">
        <f>1.74*3*35.25/1000</f>
        <v>0.184005</v>
      </c>
      <c r="L22" s="8">
        <v>21.993401853295349</v>
      </c>
      <c r="M22" s="8">
        <f t="shared" ref="M22:M23" si="1">L22*0.306</f>
        <v>6.7299809671083768</v>
      </c>
      <c r="N22" s="1">
        <v>4.6782976083665178</v>
      </c>
      <c r="O22" s="9">
        <f t="shared" si="0"/>
        <v>41.366835428770244</v>
      </c>
      <c r="P22" s="8">
        <f t="shared" ref="P22:P23" si="2">J22+K22+L22+M22</f>
        <v>36.688537820403724</v>
      </c>
      <c r="Q22" s="1">
        <v>15</v>
      </c>
    </row>
    <row r="23" spans="1:17" x14ac:dyDescent="0.25">
      <c r="A23" s="23" t="s">
        <v>54</v>
      </c>
      <c r="B23" s="18" t="s">
        <v>61</v>
      </c>
      <c r="C23" s="16">
        <v>2017</v>
      </c>
      <c r="D23" s="16">
        <v>0.38</v>
      </c>
      <c r="E23" s="16">
        <v>300</v>
      </c>
      <c r="F23" s="16"/>
      <c r="G23" s="31">
        <v>38.083188047111584</v>
      </c>
      <c r="H23" s="6">
        <f>(300*111.02+2*380.81+7*197.46+9*1200+9*3114.21+9*136.06+[1]зп2!$I$15*24+[1]зп2!$I$35*24+[1]зп2!$I$49*24*3+1.74*9*35.25)/1000*1.18</f>
        <v>115.69627048688851</v>
      </c>
      <c r="I23" s="2"/>
      <c r="J23" s="6">
        <f>(45*49.19+2*380.81+6*136.06+1*1200)/1000</f>
        <v>4.99153</v>
      </c>
      <c r="K23" s="10">
        <f>1.74*1*35.25/1000</f>
        <v>6.1335000000000001E-2</v>
      </c>
      <c r="L23" s="8">
        <v>21.993401853295349</v>
      </c>
      <c r="M23" s="8">
        <f t="shared" si="1"/>
        <v>6.7299809671083768</v>
      </c>
      <c r="N23" s="1">
        <v>4.3069402267078614</v>
      </c>
      <c r="O23" s="9">
        <f t="shared" si="0"/>
        <v>38.083188047111584</v>
      </c>
      <c r="P23" s="8">
        <f t="shared" si="2"/>
        <v>33.776247820403725</v>
      </c>
      <c r="Q23" s="1">
        <v>15</v>
      </c>
    </row>
    <row r="24" spans="1:17" s="4" customFormat="1" ht="14.25" x14ac:dyDescent="0.25">
      <c r="A24" s="19" t="s">
        <v>18</v>
      </c>
      <c r="B24" s="20" t="s">
        <v>19</v>
      </c>
      <c r="C24" s="19" t="s">
        <v>14</v>
      </c>
      <c r="D24" s="19" t="s">
        <v>14</v>
      </c>
      <c r="E24" s="19" t="s">
        <v>14</v>
      </c>
      <c r="F24" s="19" t="s">
        <v>14</v>
      </c>
      <c r="G24" s="19" t="s">
        <v>14</v>
      </c>
      <c r="J24" s="4">
        <v>42.318679999999993</v>
      </c>
      <c r="K24" s="4">
        <v>0.49068000000000001</v>
      </c>
      <c r="L24" s="4">
        <v>58.649071608787594</v>
      </c>
      <c r="M24" s="4">
        <v>17.946615912289005</v>
      </c>
      <c r="N24" s="11">
        <v>15.225800248002255</v>
      </c>
      <c r="O24" s="9">
        <f t="shared" si="0"/>
        <v>134.63084776907883</v>
      </c>
    </row>
    <row r="25" spans="1:17" ht="51" x14ac:dyDescent="0.25">
      <c r="A25" s="24" t="s">
        <v>20</v>
      </c>
      <c r="B25" s="18" t="s">
        <v>21</v>
      </c>
      <c r="C25" s="24" t="s">
        <v>14</v>
      </c>
      <c r="D25" s="24" t="s">
        <v>14</v>
      </c>
      <c r="E25" s="24" t="s">
        <v>14</v>
      </c>
      <c r="F25" s="24" t="s">
        <v>14</v>
      </c>
      <c r="G25" s="24" t="s">
        <v>14</v>
      </c>
    </row>
    <row r="26" spans="1:17" x14ac:dyDescent="0.25">
      <c r="A26" s="24" t="s">
        <v>22</v>
      </c>
      <c r="B26" s="18" t="s">
        <v>23</v>
      </c>
      <c r="C26" s="24" t="s">
        <v>14</v>
      </c>
      <c r="D26" s="24" t="s">
        <v>14</v>
      </c>
      <c r="E26" s="24" t="s">
        <v>14</v>
      </c>
      <c r="F26" s="24" t="s">
        <v>14</v>
      </c>
      <c r="G26" s="24" t="s">
        <v>14</v>
      </c>
    </row>
    <row r="27" spans="1:17" ht="25.5" x14ac:dyDescent="0.25">
      <c r="A27" s="24" t="s">
        <v>24</v>
      </c>
      <c r="B27" s="18" t="s">
        <v>25</v>
      </c>
      <c r="C27" s="24" t="s">
        <v>14</v>
      </c>
      <c r="D27" s="24" t="s">
        <v>14</v>
      </c>
      <c r="E27" s="24" t="s">
        <v>14</v>
      </c>
      <c r="F27" s="24" t="s">
        <v>14</v>
      </c>
      <c r="G27" s="24" t="s">
        <v>14</v>
      </c>
    </row>
    <row r="28" spans="1:17" ht="76.5" x14ac:dyDescent="0.25">
      <c r="A28" s="24" t="s">
        <v>26</v>
      </c>
      <c r="B28" s="18" t="s">
        <v>15</v>
      </c>
      <c r="C28" s="51" t="s">
        <v>56</v>
      </c>
      <c r="D28" s="52"/>
      <c r="E28" s="52"/>
      <c r="F28" s="52"/>
      <c r="G28" s="53"/>
    </row>
    <row r="29" spans="1:17" x14ac:dyDescent="0.25">
      <c r="A29" s="24" t="s">
        <v>16</v>
      </c>
      <c r="B29" s="18" t="s">
        <v>17</v>
      </c>
      <c r="C29" s="16"/>
      <c r="D29" s="16"/>
      <c r="E29" s="16"/>
      <c r="F29" s="16"/>
      <c r="G29" s="16"/>
    </row>
    <row r="30" spans="1:17" s="4" customFormat="1" ht="14.25" x14ac:dyDescent="0.25">
      <c r="A30" s="19" t="s">
        <v>27</v>
      </c>
      <c r="B30" s="20" t="s">
        <v>28</v>
      </c>
      <c r="C30" s="19" t="s">
        <v>14</v>
      </c>
      <c r="D30" s="19" t="s">
        <v>14</v>
      </c>
      <c r="E30" s="19" t="s">
        <v>14</v>
      </c>
      <c r="F30" s="19" t="s">
        <v>14</v>
      </c>
      <c r="G30" s="19" t="s">
        <v>14</v>
      </c>
    </row>
    <row r="31" spans="1:17" ht="25.5" x14ac:dyDescent="0.25">
      <c r="A31" s="24" t="s">
        <v>29</v>
      </c>
      <c r="B31" s="18" t="s">
        <v>30</v>
      </c>
      <c r="C31" s="24" t="s">
        <v>14</v>
      </c>
      <c r="D31" s="24" t="s">
        <v>14</v>
      </c>
      <c r="E31" s="24" t="s">
        <v>14</v>
      </c>
      <c r="F31" s="24" t="s">
        <v>14</v>
      </c>
      <c r="G31" s="24" t="s">
        <v>14</v>
      </c>
    </row>
    <row r="32" spans="1:17" ht="51" x14ac:dyDescent="0.25">
      <c r="A32" s="24" t="s">
        <v>31</v>
      </c>
      <c r="B32" s="18" t="s">
        <v>32</v>
      </c>
      <c r="C32" s="51" t="s">
        <v>56</v>
      </c>
      <c r="D32" s="52"/>
      <c r="E32" s="52"/>
      <c r="F32" s="52"/>
      <c r="G32" s="53"/>
    </row>
    <row r="33" spans="1:16" x14ac:dyDescent="0.25">
      <c r="A33" s="24" t="s">
        <v>16</v>
      </c>
      <c r="B33" s="18" t="s">
        <v>17</v>
      </c>
      <c r="C33" s="16"/>
      <c r="D33" s="16"/>
      <c r="E33" s="16"/>
      <c r="F33" s="16"/>
      <c r="G33" s="16"/>
    </row>
    <row r="34" spans="1:16" s="4" customFormat="1" ht="38.25" x14ac:dyDescent="0.25">
      <c r="A34" s="19" t="s">
        <v>33</v>
      </c>
      <c r="B34" s="20" t="s">
        <v>34</v>
      </c>
      <c r="C34" s="19">
        <f t="shared" ref="C34:D36" si="3">C35</f>
        <v>2017</v>
      </c>
      <c r="D34" s="19">
        <f t="shared" si="3"/>
        <v>6</v>
      </c>
      <c r="E34" s="19" t="s">
        <v>14</v>
      </c>
      <c r="F34" s="19" t="str">
        <f t="shared" ref="F34:G36" si="4">F35</f>
        <v>230/250</v>
      </c>
      <c r="G34" s="29">
        <f t="shared" si="4"/>
        <v>798.94033420457913</v>
      </c>
    </row>
    <row r="35" spans="1:16" ht="38.25" x14ac:dyDescent="0.25">
      <c r="A35" s="23" t="s">
        <v>65</v>
      </c>
      <c r="B35" s="18" t="s">
        <v>35</v>
      </c>
      <c r="C35" s="24">
        <f t="shared" si="3"/>
        <v>2017</v>
      </c>
      <c r="D35" s="24">
        <f t="shared" si="3"/>
        <v>6</v>
      </c>
      <c r="E35" s="24" t="s">
        <v>14</v>
      </c>
      <c r="F35" s="24" t="str">
        <f t="shared" si="4"/>
        <v>230/250</v>
      </c>
      <c r="G35" s="30">
        <f t="shared" si="4"/>
        <v>798.94033420457913</v>
      </c>
    </row>
    <row r="36" spans="1:16" ht="25.5" x14ac:dyDescent="0.25">
      <c r="A36" s="23" t="s">
        <v>66</v>
      </c>
      <c r="B36" s="18" t="s">
        <v>36</v>
      </c>
      <c r="C36" s="24">
        <f t="shared" si="3"/>
        <v>2017</v>
      </c>
      <c r="D36" s="24">
        <f t="shared" si="3"/>
        <v>6</v>
      </c>
      <c r="E36" s="24" t="s">
        <v>14</v>
      </c>
      <c r="F36" s="24" t="str">
        <f t="shared" si="4"/>
        <v>230/250</v>
      </c>
      <c r="G36" s="30">
        <f t="shared" si="4"/>
        <v>798.94033420457913</v>
      </c>
      <c r="J36" s="2" t="s">
        <v>62</v>
      </c>
      <c r="K36" s="2"/>
      <c r="L36" s="2" t="s">
        <v>63</v>
      </c>
      <c r="M36" s="2" t="s">
        <v>64</v>
      </c>
      <c r="N36" s="2">
        <v>26</v>
      </c>
      <c r="O36" s="2"/>
    </row>
    <row r="37" spans="1:16" ht="63.75" x14ac:dyDescent="0.25">
      <c r="A37" s="23" t="s">
        <v>67</v>
      </c>
      <c r="B37" s="18" t="s">
        <v>37</v>
      </c>
      <c r="C37" s="24">
        <v>2017</v>
      </c>
      <c r="D37" s="24">
        <v>6</v>
      </c>
      <c r="E37" s="24" t="s">
        <v>14</v>
      </c>
      <c r="F37" s="24" t="s">
        <v>68</v>
      </c>
      <c r="G37" s="30">
        <v>798.94033420457913</v>
      </c>
      <c r="J37" s="9">
        <f>J38+J39+J40</f>
        <v>700</v>
      </c>
      <c r="K37" s="9">
        <f>K38+K39+K40</f>
        <v>0.84599999999999997</v>
      </c>
      <c r="L37" s="9">
        <f>L38+L39+L40</f>
        <v>5.9263490752748309</v>
      </c>
      <c r="M37" s="9">
        <f>M38+M39+M40</f>
        <v>1.8134628170340983</v>
      </c>
      <c r="N37" s="9">
        <f>N38+N39+N40</f>
        <v>90.354522312270177</v>
      </c>
      <c r="O37" s="9">
        <f>J37+K37+L37+M37+N37</f>
        <v>798.94033420457913</v>
      </c>
    </row>
    <row r="38" spans="1:16" x14ac:dyDescent="0.25">
      <c r="A38" s="24" t="s">
        <v>16</v>
      </c>
      <c r="B38" s="18" t="s">
        <v>17</v>
      </c>
      <c r="C38" s="16"/>
      <c r="D38" s="16"/>
      <c r="E38" s="16"/>
      <c r="F38" s="16"/>
      <c r="G38" s="16"/>
      <c r="J38" s="10">
        <v>700</v>
      </c>
      <c r="K38" s="12">
        <f>6*4*35.25/1000</f>
        <v>0.84599999999999997</v>
      </c>
      <c r="L38" s="13">
        <f>([2]зп2!$I$15*8+[2]зп2!$I$35*8+[2]зп2!$I$49*8*2)/1000</f>
        <v>5.9263490752748309</v>
      </c>
      <c r="M38" s="8">
        <f>L38*0.306</f>
        <v>1.8134628170340983</v>
      </c>
      <c r="N38" s="1">
        <v>90.354522312270177</v>
      </c>
      <c r="O38" s="9">
        <f t="shared" ref="O38" si="5">J38+K38+L38+M38+N38</f>
        <v>798.94033420457913</v>
      </c>
      <c r="P38" s="8">
        <f>J38+K38+L38+M38</f>
        <v>708.58581189230893</v>
      </c>
    </row>
    <row r="39" spans="1:16" ht="25.5" x14ac:dyDescent="0.25">
      <c r="A39" s="19" t="s">
        <v>38</v>
      </c>
      <c r="B39" s="20" t="s">
        <v>39</v>
      </c>
      <c r="C39" s="19" t="s">
        <v>14</v>
      </c>
      <c r="D39" s="19" t="s">
        <v>14</v>
      </c>
      <c r="E39" s="19" t="s">
        <v>14</v>
      </c>
      <c r="F39" s="19" t="s">
        <v>14</v>
      </c>
      <c r="G39" s="19" t="s">
        <v>14</v>
      </c>
      <c r="J39" s="10"/>
      <c r="K39" s="10"/>
      <c r="L39" s="8"/>
      <c r="M39" s="8"/>
      <c r="O39" s="9">
        <f>O38+O24</f>
        <v>933.57118197365799</v>
      </c>
    </row>
    <row r="40" spans="1:16" ht="25.5" x14ac:dyDescent="0.25">
      <c r="A40" s="24" t="s">
        <v>40</v>
      </c>
      <c r="B40" s="18" t="s">
        <v>41</v>
      </c>
      <c r="C40" s="24" t="s">
        <v>14</v>
      </c>
      <c r="D40" s="24" t="s">
        <v>14</v>
      </c>
      <c r="E40" s="24" t="s">
        <v>14</v>
      </c>
      <c r="F40" s="24" t="s">
        <v>14</v>
      </c>
      <c r="G40" s="24" t="s">
        <v>14</v>
      </c>
      <c r="J40" s="10"/>
      <c r="K40" s="10"/>
      <c r="L40" s="8"/>
      <c r="M40" s="8"/>
      <c r="O40" s="9">
        <v>933.57118197365799</v>
      </c>
    </row>
    <row r="41" spans="1:16" s="4" customFormat="1" ht="25.5" x14ac:dyDescent="0.25">
      <c r="A41" s="24" t="s">
        <v>42</v>
      </c>
      <c r="B41" s="18" t="s">
        <v>36</v>
      </c>
      <c r="C41" s="24" t="s">
        <v>14</v>
      </c>
      <c r="D41" s="24" t="s">
        <v>14</v>
      </c>
      <c r="E41" s="24" t="s">
        <v>14</v>
      </c>
      <c r="F41" s="24" t="s">
        <v>14</v>
      </c>
      <c r="G41" s="24" t="s">
        <v>14</v>
      </c>
      <c r="O41" s="9"/>
    </row>
    <row r="42" spans="1:16" ht="63.75" x14ac:dyDescent="0.25">
      <c r="A42" s="24" t="s">
        <v>43</v>
      </c>
      <c r="B42" s="18" t="s">
        <v>37</v>
      </c>
      <c r="C42" s="51" t="s">
        <v>56</v>
      </c>
      <c r="D42" s="52"/>
      <c r="E42" s="52"/>
      <c r="F42" s="52"/>
      <c r="G42" s="53"/>
      <c r="J42" s="4"/>
      <c r="K42" s="4"/>
      <c r="L42" s="4"/>
      <c r="M42" s="4"/>
      <c r="N42" s="4"/>
      <c r="O42" s="9"/>
    </row>
    <row r="43" spans="1:16" x14ac:dyDescent="0.25">
      <c r="A43" s="24" t="s">
        <v>16</v>
      </c>
      <c r="B43" s="18" t="s">
        <v>17</v>
      </c>
      <c r="C43" s="16"/>
      <c r="D43" s="16"/>
      <c r="E43" s="16"/>
      <c r="F43" s="16"/>
      <c r="G43" s="16"/>
    </row>
    <row r="44" spans="1:16" ht="25.5" x14ac:dyDescent="0.25">
      <c r="A44" s="19" t="s">
        <v>44</v>
      </c>
      <c r="B44" s="20" t="s">
        <v>45</v>
      </c>
      <c r="C44" s="19" t="s">
        <v>14</v>
      </c>
      <c r="D44" s="19" t="s">
        <v>14</v>
      </c>
      <c r="E44" s="19" t="s">
        <v>14</v>
      </c>
      <c r="F44" s="19" t="s">
        <v>14</v>
      </c>
      <c r="G44" s="19" t="s">
        <v>14</v>
      </c>
    </row>
    <row r="45" spans="1:16" ht="30" customHeight="1" x14ac:dyDescent="0.25">
      <c r="A45" s="24" t="s">
        <v>46</v>
      </c>
      <c r="B45" s="18" t="s">
        <v>47</v>
      </c>
      <c r="C45" s="51" t="s">
        <v>56</v>
      </c>
      <c r="D45" s="52"/>
      <c r="E45" s="52"/>
      <c r="F45" s="52"/>
      <c r="G45" s="53"/>
    </row>
    <row r="46" spans="1:16" s="4" customFormat="1" ht="14.25" x14ac:dyDescent="0.25">
      <c r="A46" s="24" t="s">
        <v>16</v>
      </c>
      <c r="B46" s="18" t="s">
        <v>17</v>
      </c>
      <c r="C46" s="16"/>
      <c r="D46" s="16"/>
      <c r="E46" s="16"/>
      <c r="F46" s="16"/>
      <c r="G46" s="16"/>
    </row>
    <row r="51" spans="1:7" ht="15.75" x14ac:dyDescent="0.25">
      <c r="A51" s="48" t="s">
        <v>100</v>
      </c>
      <c r="B51" s="48"/>
      <c r="C51" s="48"/>
      <c r="D51" s="48"/>
      <c r="E51" s="48"/>
      <c r="F51" s="48"/>
      <c r="G51" s="48"/>
    </row>
  </sheetData>
  <mergeCells count="11">
    <mergeCell ref="A7:G7"/>
    <mergeCell ref="A8:G8"/>
    <mergeCell ref="A9:G9"/>
    <mergeCell ref="A10:G10"/>
    <mergeCell ref="A51:G51"/>
    <mergeCell ref="A12:G12"/>
    <mergeCell ref="C42:G42"/>
    <mergeCell ref="C45:G45"/>
    <mergeCell ref="A11:G11"/>
    <mergeCell ref="C28:G28"/>
    <mergeCell ref="C32:G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rowBreaks count="1" manualBreakCount="1">
    <brk id="3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view="pageBreakPreview" topLeftCell="A7" zoomScale="95" zoomScaleNormal="100" zoomScaleSheetLayoutView="95" workbookViewId="0">
      <selection activeCell="B18" sqref="B18"/>
    </sheetView>
  </sheetViews>
  <sheetFormatPr defaultColWidth="9.140625" defaultRowHeight="15" x14ac:dyDescent="0.25"/>
  <cols>
    <col min="1" max="1" width="12" style="1" customWidth="1"/>
    <col min="2" max="2" width="47.5703125" style="1" customWidth="1"/>
    <col min="3" max="3" width="9.7109375" style="1" customWidth="1"/>
    <col min="4" max="4" width="12.140625" style="1" customWidth="1"/>
    <col min="5" max="7" width="18.28515625" style="1" customWidth="1"/>
    <col min="8" max="8" width="11.7109375" style="1" customWidth="1"/>
    <col min="9" max="16384" width="9.140625" style="1"/>
  </cols>
  <sheetData>
    <row r="1" spans="1:7" x14ac:dyDescent="0.25">
      <c r="G1" s="2" t="s">
        <v>87</v>
      </c>
    </row>
    <row r="2" spans="1:7" x14ac:dyDescent="0.25">
      <c r="G2" s="2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5" spans="1:7" x14ac:dyDescent="0.25">
      <c r="G5" s="2" t="s">
        <v>4</v>
      </c>
    </row>
    <row r="7" spans="1:7" ht="15.75" x14ac:dyDescent="0.25">
      <c r="A7" s="48" t="s">
        <v>5</v>
      </c>
      <c r="B7" s="48"/>
      <c r="C7" s="48"/>
      <c r="D7" s="48"/>
      <c r="E7" s="48"/>
      <c r="F7" s="48"/>
      <c r="G7" s="48"/>
    </row>
    <row r="8" spans="1:7" ht="15.75" x14ac:dyDescent="0.25">
      <c r="A8" s="48" t="s">
        <v>84</v>
      </c>
      <c r="B8" s="48"/>
      <c r="C8" s="48"/>
      <c r="D8" s="48"/>
      <c r="E8" s="48"/>
      <c r="F8" s="48"/>
      <c r="G8" s="48"/>
    </row>
    <row r="9" spans="1:7" ht="15.75" x14ac:dyDescent="0.25">
      <c r="A9" s="48" t="s">
        <v>83</v>
      </c>
      <c r="B9" s="48"/>
      <c r="C9" s="48"/>
      <c r="D9" s="48"/>
      <c r="E9" s="48"/>
      <c r="F9" s="48"/>
      <c r="G9" s="48"/>
    </row>
    <row r="10" spans="1:7" ht="15.75" x14ac:dyDescent="0.25">
      <c r="A10" s="49" t="s">
        <v>57</v>
      </c>
      <c r="B10" s="49"/>
      <c r="C10" s="49"/>
      <c r="D10" s="49"/>
      <c r="E10" s="49"/>
      <c r="F10" s="49"/>
      <c r="G10" s="49"/>
    </row>
    <row r="11" spans="1:7" ht="15.75" x14ac:dyDescent="0.25">
      <c r="A11" s="49" t="s">
        <v>86</v>
      </c>
      <c r="B11" s="49"/>
      <c r="C11" s="49"/>
      <c r="D11" s="49"/>
      <c r="E11" s="49"/>
      <c r="F11" s="49"/>
      <c r="G11" s="49"/>
    </row>
    <row r="12" spans="1:7" x14ac:dyDescent="0.25">
      <c r="A12" s="50" t="s">
        <v>85</v>
      </c>
      <c r="B12" s="50"/>
      <c r="C12" s="50"/>
      <c r="D12" s="50"/>
      <c r="E12" s="50"/>
      <c r="F12" s="50"/>
      <c r="G12" s="50"/>
    </row>
    <row r="13" spans="1:7" x14ac:dyDescent="0.25">
      <c r="G13" s="7"/>
    </row>
    <row r="14" spans="1: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113</v>
      </c>
      <c r="G14" s="3" t="s">
        <v>11</v>
      </c>
    </row>
    <row r="15" spans="1: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7" s="4" customFormat="1" ht="14.25" x14ac:dyDescent="0.25">
      <c r="A16" s="19" t="s">
        <v>12</v>
      </c>
      <c r="B16" s="20" t="s">
        <v>13</v>
      </c>
      <c r="C16" s="21">
        <f>C20</f>
        <v>2018</v>
      </c>
      <c r="D16" s="19" t="s">
        <v>14</v>
      </c>
      <c r="E16" s="21">
        <f>E20+E29</f>
        <v>1900</v>
      </c>
      <c r="F16" s="19" t="s">
        <v>14</v>
      </c>
      <c r="G16" s="22">
        <f>G20+G29</f>
        <v>648.36258479999992</v>
      </c>
    </row>
    <row r="17" spans="1:7" x14ac:dyDescent="0.25">
      <c r="A17" s="23" t="s">
        <v>48</v>
      </c>
      <c r="B17" s="18" t="s">
        <v>49</v>
      </c>
      <c r="C17" s="24" t="s">
        <v>14</v>
      </c>
      <c r="D17" s="24" t="s">
        <v>14</v>
      </c>
      <c r="E17" s="24" t="s">
        <v>14</v>
      </c>
      <c r="F17" s="24" t="s">
        <v>14</v>
      </c>
      <c r="G17" s="24" t="s">
        <v>14</v>
      </c>
    </row>
    <row r="18" spans="1:7" x14ac:dyDescent="0.25">
      <c r="A18" s="23" t="s">
        <v>50</v>
      </c>
      <c r="B18" s="18" t="s">
        <v>51</v>
      </c>
      <c r="C18" s="24" t="s">
        <v>14</v>
      </c>
      <c r="D18" s="24" t="s">
        <v>14</v>
      </c>
      <c r="E18" s="24" t="s">
        <v>14</v>
      </c>
      <c r="F18" s="24" t="s">
        <v>14</v>
      </c>
      <c r="G18" s="24" t="s">
        <v>14</v>
      </c>
    </row>
    <row r="19" spans="1:7" x14ac:dyDescent="0.25">
      <c r="A19" s="23" t="s">
        <v>52</v>
      </c>
      <c r="B19" s="18" t="s">
        <v>53</v>
      </c>
      <c r="C19" s="24" t="s">
        <v>14</v>
      </c>
      <c r="D19" s="24" t="s">
        <v>14</v>
      </c>
      <c r="E19" s="24" t="s">
        <v>14</v>
      </c>
      <c r="F19" s="24" t="s">
        <v>14</v>
      </c>
      <c r="G19" s="24" t="s">
        <v>14</v>
      </c>
    </row>
    <row r="20" spans="1:7" s="4" customFormat="1" ht="25.5" x14ac:dyDescent="0.25">
      <c r="A20" s="25" t="s">
        <v>54</v>
      </c>
      <c r="B20" s="20" t="s">
        <v>55</v>
      </c>
      <c r="C20" s="26">
        <f>C21</f>
        <v>2018</v>
      </c>
      <c r="D20" s="26">
        <v>0.38</v>
      </c>
      <c r="E20" s="26">
        <f>SUM(E21:E28)</f>
        <v>1690</v>
      </c>
      <c r="F20" s="26">
        <f>SUM(F21:F28)</f>
        <v>145</v>
      </c>
      <c r="G20" s="27">
        <f>SUM(G21:G28)</f>
        <v>542.73639419999995</v>
      </c>
    </row>
    <row r="21" spans="1:7" x14ac:dyDescent="0.25">
      <c r="A21" s="23" t="s">
        <v>54</v>
      </c>
      <c r="B21" s="14" t="s">
        <v>69</v>
      </c>
      <c r="C21" s="16">
        <v>2018</v>
      </c>
      <c r="D21" s="16">
        <v>0.38</v>
      </c>
      <c r="E21" s="16">
        <v>250</v>
      </c>
      <c r="F21" s="16">
        <v>15</v>
      </c>
      <c r="G21" s="28">
        <v>87.161848199999994</v>
      </c>
    </row>
    <row r="22" spans="1:7" x14ac:dyDescent="0.25">
      <c r="A22" s="23" t="s">
        <v>54</v>
      </c>
      <c r="B22" s="15" t="s">
        <v>70</v>
      </c>
      <c r="C22" s="16">
        <v>2018</v>
      </c>
      <c r="D22" s="16">
        <v>0.38</v>
      </c>
      <c r="E22" s="16">
        <v>40</v>
      </c>
      <c r="F22" s="16">
        <v>15</v>
      </c>
      <c r="G22" s="28">
        <v>7.0875125999999993</v>
      </c>
    </row>
    <row r="23" spans="1:7" x14ac:dyDescent="0.25">
      <c r="A23" s="23" t="s">
        <v>54</v>
      </c>
      <c r="B23" s="14" t="s">
        <v>71</v>
      </c>
      <c r="C23" s="16">
        <v>2018</v>
      </c>
      <c r="D23" s="16">
        <v>0.38</v>
      </c>
      <c r="E23" s="16">
        <v>40</v>
      </c>
      <c r="F23" s="16">
        <v>15</v>
      </c>
      <c r="G23" s="28">
        <v>11.538676800000001</v>
      </c>
    </row>
    <row r="24" spans="1:7" x14ac:dyDescent="0.25">
      <c r="A24" s="23" t="s">
        <v>54</v>
      </c>
      <c r="B24" s="14" t="s">
        <v>72</v>
      </c>
      <c r="C24" s="16">
        <v>2018</v>
      </c>
      <c r="D24" s="16">
        <v>0.38</v>
      </c>
      <c r="E24" s="16">
        <v>50</v>
      </c>
      <c r="F24" s="16">
        <v>15</v>
      </c>
      <c r="G24" s="28">
        <v>12.1584708</v>
      </c>
    </row>
    <row r="25" spans="1:7" x14ac:dyDescent="0.25">
      <c r="A25" s="23" t="s">
        <v>54</v>
      </c>
      <c r="B25" s="16" t="s">
        <v>73</v>
      </c>
      <c r="C25" s="16">
        <v>2018</v>
      </c>
      <c r="D25" s="16">
        <v>0.22</v>
      </c>
      <c r="E25" s="16">
        <v>350</v>
      </c>
      <c r="F25" s="16">
        <v>15</v>
      </c>
      <c r="G25" s="28">
        <v>143.059392</v>
      </c>
    </row>
    <row r="26" spans="1:7" x14ac:dyDescent="0.25">
      <c r="A26" s="23" t="s">
        <v>54</v>
      </c>
      <c r="B26" s="16" t="s">
        <v>79</v>
      </c>
      <c r="C26" s="16">
        <v>2018</v>
      </c>
      <c r="D26" s="16">
        <v>0.38</v>
      </c>
      <c r="E26" s="16">
        <v>80</v>
      </c>
      <c r="F26" s="16">
        <v>40</v>
      </c>
      <c r="G26" s="28">
        <v>35.7472584</v>
      </c>
    </row>
    <row r="27" spans="1:7" ht="25.5" x14ac:dyDescent="0.25">
      <c r="A27" s="23" t="s">
        <v>54</v>
      </c>
      <c r="B27" s="15" t="s">
        <v>74</v>
      </c>
      <c r="C27" s="16">
        <v>2018</v>
      </c>
      <c r="D27" s="16">
        <v>0.38</v>
      </c>
      <c r="E27" s="16">
        <v>440</v>
      </c>
      <c r="F27" s="16">
        <v>15</v>
      </c>
      <c r="G27" s="28">
        <f>245.9832354/2</f>
        <v>122.99161770000001</v>
      </c>
    </row>
    <row r="28" spans="1:7" ht="25.5" x14ac:dyDescent="0.25">
      <c r="A28" s="23" t="s">
        <v>54</v>
      </c>
      <c r="B28" s="17" t="s">
        <v>75</v>
      </c>
      <c r="C28" s="16">
        <v>2018</v>
      </c>
      <c r="D28" s="16">
        <v>0.38</v>
      </c>
      <c r="E28" s="16">
        <v>440</v>
      </c>
      <c r="F28" s="16">
        <v>15</v>
      </c>
      <c r="G28" s="28">
        <f>245.9832354/2</f>
        <v>122.99161770000001</v>
      </c>
    </row>
    <row r="29" spans="1:7" s="4" customFormat="1" ht="25.5" x14ac:dyDescent="0.25">
      <c r="A29" s="25" t="s">
        <v>80</v>
      </c>
      <c r="B29" s="20" t="s">
        <v>81</v>
      </c>
      <c r="C29" s="26">
        <f>C30</f>
        <v>2018</v>
      </c>
      <c r="D29" s="26">
        <f>D30</f>
        <v>10</v>
      </c>
      <c r="E29" s="26">
        <f>SUM(E30:E37)</f>
        <v>210</v>
      </c>
      <c r="F29" s="26">
        <f>F30</f>
        <v>100</v>
      </c>
      <c r="G29" s="27">
        <f>SUM(G30:G37)</f>
        <v>105.6261906</v>
      </c>
    </row>
    <row r="30" spans="1:7" ht="25.5" x14ac:dyDescent="0.25">
      <c r="A30" s="23" t="s">
        <v>80</v>
      </c>
      <c r="B30" s="14" t="s">
        <v>82</v>
      </c>
      <c r="C30" s="16">
        <v>2018</v>
      </c>
      <c r="D30" s="16">
        <v>10</v>
      </c>
      <c r="E30" s="16">
        <v>210</v>
      </c>
      <c r="F30" s="16">
        <v>100</v>
      </c>
      <c r="G30" s="28">
        <v>105.6261906</v>
      </c>
    </row>
    <row r="31" spans="1:7" s="4" customFormat="1" ht="14.25" x14ac:dyDescent="0.25">
      <c r="A31" s="19" t="s">
        <v>18</v>
      </c>
      <c r="B31" s="20" t="s">
        <v>19</v>
      </c>
      <c r="C31" s="19" t="s">
        <v>14</v>
      </c>
      <c r="D31" s="19" t="s">
        <v>14</v>
      </c>
      <c r="E31" s="19" t="s">
        <v>14</v>
      </c>
      <c r="F31" s="19" t="s">
        <v>14</v>
      </c>
      <c r="G31" s="19" t="s">
        <v>14</v>
      </c>
    </row>
    <row r="32" spans="1:7" ht="51" x14ac:dyDescent="0.25">
      <c r="A32" s="24" t="s">
        <v>20</v>
      </c>
      <c r="B32" s="18" t="s">
        <v>21</v>
      </c>
      <c r="C32" s="24" t="s">
        <v>14</v>
      </c>
      <c r="D32" s="24" t="s">
        <v>14</v>
      </c>
      <c r="E32" s="24" t="s">
        <v>14</v>
      </c>
      <c r="F32" s="24" t="s">
        <v>14</v>
      </c>
      <c r="G32" s="24" t="s">
        <v>14</v>
      </c>
    </row>
    <row r="33" spans="1:7" x14ac:dyDescent="0.25">
      <c r="A33" s="24" t="s">
        <v>22</v>
      </c>
      <c r="B33" s="18" t="s">
        <v>23</v>
      </c>
      <c r="C33" s="24" t="s">
        <v>14</v>
      </c>
      <c r="D33" s="24" t="s">
        <v>14</v>
      </c>
      <c r="E33" s="24" t="s">
        <v>14</v>
      </c>
      <c r="F33" s="24" t="s">
        <v>14</v>
      </c>
      <c r="G33" s="24" t="s">
        <v>14</v>
      </c>
    </row>
    <row r="34" spans="1:7" ht="25.5" x14ac:dyDescent="0.25">
      <c r="A34" s="24" t="s">
        <v>24</v>
      </c>
      <c r="B34" s="18" t="s">
        <v>25</v>
      </c>
      <c r="C34" s="24" t="s">
        <v>14</v>
      </c>
      <c r="D34" s="24" t="s">
        <v>14</v>
      </c>
      <c r="E34" s="24" t="s">
        <v>14</v>
      </c>
      <c r="F34" s="24" t="s">
        <v>14</v>
      </c>
      <c r="G34" s="24" t="s">
        <v>14</v>
      </c>
    </row>
    <row r="35" spans="1:7" ht="81.599999999999994" customHeight="1" x14ac:dyDescent="0.25">
      <c r="A35" s="24" t="s">
        <v>26</v>
      </c>
      <c r="B35" s="18" t="s">
        <v>15</v>
      </c>
      <c r="C35" s="51" t="s">
        <v>56</v>
      </c>
      <c r="D35" s="52"/>
      <c r="E35" s="52"/>
      <c r="F35" s="52"/>
      <c r="G35" s="53"/>
    </row>
    <row r="36" spans="1:7" x14ac:dyDescent="0.25">
      <c r="A36" s="24" t="s">
        <v>16</v>
      </c>
      <c r="B36" s="18" t="s">
        <v>17</v>
      </c>
      <c r="C36" s="16"/>
      <c r="D36" s="16"/>
      <c r="E36" s="16"/>
      <c r="F36" s="16"/>
      <c r="G36" s="16"/>
    </row>
    <row r="37" spans="1:7" s="4" customFormat="1" ht="14.25" x14ac:dyDescent="0.25">
      <c r="A37" s="19" t="s">
        <v>27</v>
      </c>
      <c r="B37" s="20" t="s">
        <v>28</v>
      </c>
      <c r="C37" s="19" t="s">
        <v>14</v>
      </c>
      <c r="D37" s="19" t="s">
        <v>14</v>
      </c>
      <c r="E37" s="19" t="s">
        <v>14</v>
      </c>
      <c r="F37" s="19" t="s">
        <v>14</v>
      </c>
      <c r="G37" s="19" t="s">
        <v>14</v>
      </c>
    </row>
    <row r="38" spans="1:7" ht="25.5" x14ac:dyDescent="0.25">
      <c r="A38" s="24" t="s">
        <v>29</v>
      </c>
      <c r="B38" s="18" t="s">
        <v>30</v>
      </c>
      <c r="C38" s="24" t="s">
        <v>14</v>
      </c>
      <c r="D38" s="24" t="s">
        <v>14</v>
      </c>
      <c r="E38" s="24" t="s">
        <v>14</v>
      </c>
      <c r="F38" s="24" t="s">
        <v>14</v>
      </c>
      <c r="G38" s="24" t="s">
        <v>14</v>
      </c>
    </row>
    <row r="39" spans="1:7" ht="51" x14ac:dyDescent="0.25">
      <c r="A39" s="24" t="s">
        <v>31</v>
      </c>
      <c r="B39" s="18" t="s">
        <v>32</v>
      </c>
      <c r="C39" s="51" t="s">
        <v>56</v>
      </c>
      <c r="D39" s="52"/>
      <c r="E39" s="52"/>
      <c r="F39" s="52"/>
      <c r="G39" s="53"/>
    </row>
    <row r="40" spans="1:7" x14ac:dyDescent="0.25">
      <c r="A40" s="24" t="s">
        <v>16</v>
      </c>
      <c r="B40" s="18" t="s">
        <v>17</v>
      </c>
      <c r="C40" s="16"/>
      <c r="D40" s="16"/>
      <c r="E40" s="16"/>
      <c r="F40" s="16"/>
      <c r="G40" s="16"/>
    </row>
    <row r="41" spans="1:7" s="4" customFormat="1" ht="38.25" x14ac:dyDescent="0.25">
      <c r="A41" s="19" t="s">
        <v>33</v>
      </c>
      <c r="B41" s="20" t="s">
        <v>34</v>
      </c>
      <c r="C41" s="19" t="s">
        <v>14</v>
      </c>
      <c r="D41" s="19" t="s">
        <v>14</v>
      </c>
      <c r="E41" s="19" t="s">
        <v>14</v>
      </c>
      <c r="F41" s="19" t="s">
        <v>14</v>
      </c>
      <c r="G41" s="29" t="s">
        <v>14</v>
      </c>
    </row>
    <row r="42" spans="1:7" ht="38.25" x14ac:dyDescent="0.25">
      <c r="A42" s="23" t="s">
        <v>76</v>
      </c>
      <c r="B42" s="18" t="s">
        <v>35</v>
      </c>
      <c r="C42" s="24" t="s">
        <v>14</v>
      </c>
      <c r="D42" s="24" t="s">
        <v>14</v>
      </c>
      <c r="E42" s="24" t="s">
        <v>14</v>
      </c>
      <c r="F42" s="24" t="s">
        <v>14</v>
      </c>
      <c r="G42" s="30" t="s">
        <v>14</v>
      </c>
    </row>
    <row r="43" spans="1:7" ht="25.5" x14ac:dyDescent="0.25">
      <c r="A43" s="23" t="s">
        <v>77</v>
      </c>
      <c r="B43" s="18" t="s">
        <v>36</v>
      </c>
      <c r="C43" s="24" t="s">
        <v>14</v>
      </c>
      <c r="D43" s="24" t="s">
        <v>14</v>
      </c>
      <c r="E43" s="24" t="s">
        <v>14</v>
      </c>
      <c r="F43" s="24" t="s">
        <v>14</v>
      </c>
      <c r="G43" s="30" t="s">
        <v>14</v>
      </c>
    </row>
    <row r="44" spans="1:7" ht="55.9" customHeight="1" x14ac:dyDescent="0.25">
      <c r="A44" s="23" t="s">
        <v>78</v>
      </c>
      <c r="B44" s="18" t="s">
        <v>37</v>
      </c>
      <c r="C44" s="51" t="s">
        <v>56</v>
      </c>
      <c r="D44" s="52"/>
      <c r="E44" s="52"/>
      <c r="F44" s="52"/>
      <c r="G44" s="53"/>
    </row>
    <row r="45" spans="1:7" x14ac:dyDescent="0.25">
      <c r="A45" s="24" t="s">
        <v>16</v>
      </c>
      <c r="B45" s="18" t="s">
        <v>17</v>
      </c>
      <c r="C45" s="16"/>
      <c r="D45" s="16"/>
      <c r="E45" s="16"/>
      <c r="F45" s="16"/>
      <c r="G45" s="16"/>
    </row>
    <row r="46" spans="1:7" ht="25.5" x14ac:dyDescent="0.25">
      <c r="A46" s="19" t="s">
        <v>38</v>
      </c>
      <c r="B46" s="20" t="s">
        <v>39</v>
      </c>
      <c r="C46" s="19" t="s">
        <v>14</v>
      </c>
      <c r="D46" s="19" t="s">
        <v>14</v>
      </c>
      <c r="E46" s="19" t="s">
        <v>14</v>
      </c>
      <c r="F46" s="19" t="s">
        <v>14</v>
      </c>
      <c r="G46" s="19" t="s">
        <v>14</v>
      </c>
    </row>
    <row r="47" spans="1:7" ht="25.5" x14ac:dyDescent="0.25">
      <c r="A47" s="24" t="s">
        <v>40</v>
      </c>
      <c r="B47" s="18" t="s">
        <v>41</v>
      </c>
      <c r="C47" s="24" t="s">
        <v>14</v>
      </c>
      <c r="D47" s="24" t="s">
        <v>14</v>
      </c>
      <c r="E47" s="24" t="s">
        <v>14</v>
      </c>
      <c r="F47" s="24" t="s">
        <v>14</v>
      </c>
      <c r="G47" s="24" t="s">
        <v>14</v>
      </c>
    </row>
    <row r="48" spans="1:7" s="4" customFormat="1" ht="25.5" x14ac:dyDescent="0.25">
      <c r="A48" s="24" t="s">
        <v>42</v>
      </c>
      <c r="B48" s="18" t="s">
        <v>36</v>
      </c>
      <c r="C48" s="24" t="s">
        <v>14</v>
      </c>
      <c r="D48" s="24" t="s">
        <v>14</v>
      </c>
      <c r="E48" s="24" t="s">
        <v>14</v>
      </c>
      <c r="F48" s="24" t="s">
        <v>14</v>
      </c>
      <c r="G48" s="24" t="s">
        <v>14</v>
      </c>
    </row>
    <row r="49" spans="1:7" ht="59.45" customHeight="1" x14ac:dyDescent="0.25">
      <c r="A49" s="24" t="s">
        <v>43</v>
      </c>
      <c r="B49" s="18" t="s">
        <v>37</v>
      </c>
      <c r="C49" s="51" t="s">
        <v>56</v>
      </c>
      <c r="D49" s="52"/>
      <c r="E49" s="52"/>
      <c r="F49" s="52"/>
      <c r="G49" s="53"/>
    </row>
    <row r="50" spans="1:7" x14ac:dyDescent="0.25">
      <c r="A50" s="24" t="s">
        <v>16</v>
      </c>
      <c r="B50" s="18" t="s">
        <v>17</v>
      </c>
      <c r="C50" s="16"/>
      <c r="D50" s="16"/>
      <c r="E50" s="16"/>
      <c r="F50" s="16"/>
      <c r="G50" s="16"/>
    </row>
    <row r="51" spans="1:7" ht="25.5" x14ac:dyDescent="0.25">
      <c r="A51" s="19" t="s">
        <v>44</v>
      </c>
      <c r="B51" s="20" t="s">
        <v>45</v>
      </c>
      <c r="C51" s="19" t="s">
        <v>14</v>
      </c>
      <c r="D51" s="19" t="s">
        <v>14</v>
      </c>
      <c r="E51" s="19" t="s">
        <v>14</v>
      </c>
      <c r="F51" s="19" t="s">
        <v>14</v>
      </c>
      <c r="G51" s="19" t="s">
        <v>14</v>
      </c>
    </row>
    <row r="52" spans="1:7" ht="16.149999999999999" customHeight="1" x14ac:dyDescent="0.25">
      <c r="A52" s="24" t="s">
        <v>46</v>
      </c>
      <c r="B52" s="18" t="s">
        <v>47</v>
      </c>
      <c r="C52" s="51" t="s">
        <v>56</v>
      </c>
      <c r="D52" s="52"/>
      <c r="E52" s="52"/>
      <c r="F52" s="52"/>
      <c r="G52" s="53"/>
    </row>
    <row r="53" spans="1:7" s="4" customFormat="1" ht="14.25" x14ac:dyDescent="0.25">
      <c r="A53" s="24" t="s">
        <v>16</v>
      </c>
      <c r="B53" s="18" t="s">
        <v>17</v>
      </c>
      <c r="C53" s="16"/>
      <c r="D53" s="16"/>
      <c r="E53" s="16"/>
      <c r="F53" s="16"/>
      <c r="G53" s="16"/>
    </row>
    <row r="58" spans="1:7" ht="15.75" x14ac:dyDescent="0.25">
      <c r="A58" s="48" t="s">
        <v>130</v>
      </c>
      <c r="B58" s="48"/>
      <c r="C58" s="48"/>
      <c r="D58" s="48"/>
      <c r="E58" s="48"/>
      <c r="F58" s="48"/>
      <c r="G58" s="48"/>
    </row>
  </sheetData>
  <mergeCells count="12">
    <mergeCell ref="A7:G7"/>
    <mergeCell ref="A8:G8"/>
    <mergeCell ref="A9:G9"/>
    <mergeCell ref="C39:G39"/>
    <mergeCell ref="C49:G49"/>
    <mergeCell ref="C52:G52"/>
    <mergeCell ref="A58:G58"/>
    <mergeCell ref="A10:G10"/>
    <mergeCell ref="A11:G11"/>
    <mergeCell ref="A12:G12"/>
    <mergeCell ref="C35:G35"/>
    <mergeCell ref="C44:G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4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0BD3-4E72-466D-89B8-5FD21F5D0908}">
  <dimension ref="A1:Q64"/>
  <sheetViews>
    <sheetView view="pageBreakPreview" topLeftCell="A43" zoomScale="95" zoomScaleNormal="100" zoomScaleSheetLayoutView="95" workbookViewId="0">
      <selection activeCell="F5" sqref="F5:G5"/>
    </sheetView>
  </sheetViews>
  <sheetFormatPr defaultColWidth="9.140625" defaultRowHeight="15" x14ac:dyDescent="0.25"/>
  <cols>
    <col min="1" max="1" width="12" style="1" customWidth="1"/>
    <col min="2" max="2" width="47.5703125" style="1" customWidth="1"/>
    <col min="3" max="3" width="9.7109375" style="1" customWidth="1"/>
    <col min="4" max="4" width="12.140625" style="1" customWidth="1"/>
    <col min="5" max="6" width="18.28515625" style="1" customWidth="1"/>
    <col min="7" max="7" width="18.28515625" style="7" customWidth="1"/>
    <col min="8" max="8" width="16.5703125" style="1" hidden="1" customWidth="1"/>
    <col min="9" max="9" width="16.85546875" style="1" hidden="1" customWidth="1"/>
    <col min="10" max="16" width="9.140625" style="1" hidden="1" customWidth="1"/>
    <col min="17" max="17" width="0" style="1" hidden="1" customWidth="1"/>
    <col min="18" max="18" width="11.7109375" style="1" customWidth="1"/>
    <col min="19" max="19" width="12.28515625" style="1" customWidth="1"/>
    <col min="20" max="16384" width="9.140625" style="1"/>
  </cols>
  <sheetData>
    <row r="1" spans="1:17" x14ac:dyDescent="0.25">
      <c r="F1" s="54" t="s">
        <v>87</v>
      </c>
      <c r="G1" s="54"/>
    </row>
    <row r="2" spans="1:17" x14ac:dyDescent="0.25">
      <c r="F2" s="54" t="s">
        <v>1</v>
      </c>
      <c r="G2" s="54"/>
    </row>
    <row r="3" spans="1:17" x14ac:dyDescent="0.25">
      <c r="F3" s="54" t="s">
        <v>2</v>
      </c>
      <c r="G3" s="54"/>
    </row>
    <row r="4" spans="1:17" x14ac:dyDescent="0.25">
      <c r="F4" s="54" t="s">
        <v>3</v>
      </c>
      <c r="G4" s="54"/>
    </row>
    <row r="5" spans="1:17" x14ac:dyDescent="0.25">
      <c r="F5" s="54" t="s">
        <v>4</v>
      </c>
      <c r="G5" s="54"/>
    </row>
    <row r="7" spans="1:17" ht="15.75" x14ac:dyDescent="0.25">
      <c r="A7" s="48" t="s">
        <v>5</v>
      </c>
      <c r="B7" s="48"/>
      <c r="C7" s="48"/>
      <c r="D7" s="48"/>
      <c r="E7" s="48"/>
      <c r="F7" s="48"/>
      <c r="G7" s="48"/>
    </row>
    <row r="8" spans="1:17" ht="15.75" x14ac:dyDescent="0.25">
      <c r="A8" s="48" t="s">
        <v>84</v>
      </c>
      <c r="B8" s="48"/>
      <c r="C8" s="48"/>
      <c r="D8" s="48"/>
      <c r="E8" s="48"/>
      <c r="F8" s="48"/>
      <c r="G8" s="48"/>
    </row>
    <row r="9" spans="1:17" ht="15.75" x14ac:dyDescent="0.25">
      <c r="A9" s="48" t="s">
        <v>83</v>
      </c>
      <c r="B9" s="48"/>
      <c r="C9" s="48"/>
      <c r="D9" s="48"/>
      <c r="E9" s="48"/>
      <c r="F9" s="48"/>
      <c r="G9" s="48"/>
    </row>
    <row r="10" spans="1:17" ht="15.75" x14ac:dyDescent="0.25">
      <c r="A10" s="49" t="s">
        <v>57</v>
      </c>
      <c r="B10" s="49"/>
      <c r="C10" s="49"/>
      <c r="D10" s="49"/>
      <c r="E10" s="49"/>
      <c r="F10" s="49"/>
      <c r="G10" s="49"/>
    </row>
    <row r="11" spans="1:17" ht="15.75" x14ac:dyDescent="0.25">
      <c r="A11" s="49" t="s">
        <v>89</v>
      </c>
      <c r="B11" s="49"/>
      <c r="C11" s="49"/>
      <c r="D11" s="49"/>
      <c r="E11" s="49"/>
      <c r="F11" s="49"/>
      <c r="G11" s="49"/>
    </row>
    <row r="12" spans="1:17" x14ac:dyDescent="0.25">
      <c r="A12" s="50" t="s">
        <v>85</v>
      </c>
      <c r="B12" s="50"/>
      <c r="C12" s="50"/>
      <c r="D12" s="50"/>
      <c r="E12" s="50"/>
      <c r="F12" s="50"/>
      <c r="G12" s="50"/>
    </row>
    <row r="14" spans="1:1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113</v>
      </c>
      <c r="G14" s="3" t="s">
        <v>11</v>
      </c>
    </row>
    <row r="15" spans="1:1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17" s="4" customFormat="1" ht="14.25" x14ac:dyDescent="0.25">
      <c r="A16" s="19" t="s">
        <v>12</v>
      </c>
      <c r="B16" s="20" t="s">
        <v>13</v>
      </c>
      <c r="C16" s="21">
        <v>2019</v>
      </c>
      <c r="D16" s="19" t="s">
        <v>14</v>
      </c>
      <c r="E16" s="21">
        <f>E20+E33+E28</f>
        <v>1004</v>
      </c>
      <c r="F16" s="21">
        <f>F20+F33+F28</f>
        <v>730</v>
      </c>
      <c r="G16" s="29">
        <f>G20+G33+G28</f>
        <v>548.63957484000002</v>
      </c>
      <c r="Q16" s="9"/>
    </row>
    <row r="17" spans="1:17" x14ac:dyDescent="0.25">
      <c r="A17" s="23" t="s">
        <v>48</v>
      </c>
      <c r="B17" s="18" t="s">
        <v>49</v>
      </c>
      <c r="C17" s="24" t="s">
        <v>14</v>
      </c>
      <c r="D17" s="24" t="s">
        <v>14</v>
      </c>
      <c r="E17" s="24" t="s">
        <v>14</v>
      </c>
      <c r="F17" s="24" t="s">
        <v>14</v>
      </c>
      <c r="G17" s="24" t="s">
        <v>14</v>
      </c>
    </row>
    <row r="18" spans="1:17" x14ac:dyDescent="0.25">
      <c r="A18" s="23" t="s">
        <v>50</v>
      </c>
      <c r="B18" s="18" t="s">
        <v>51</v>
      </c>
      <c r="C18" s="24" t="s">
        <v>14</v>
      </c>
      <c r="D18" s="24" t="s">
        <v>14</v>
      </c>
      <c r="E18" s="24" t="s">
        <v>14</v>
      </c>
      <c r="F18" s="24" t="s">
        <v>14</v>
      </c>
      <c r="G18" s="24" t="s">
        <v>14</v>
      </c>
    </row>
    <row r="19" spans="1:17" x14ac:dyDescent="0.25">
      <c r="A19" s="23" t="s">
        <v>103</v>
      </c>
      <c r="B19" s="18" t="s">
        <v>101</v>
      </c>
      <c r="C19" s="24" t="s">
        <v>14</v>
      </c>
      <c r="D19" s="24" t="s">
        <v>14</v>
      </c>
      <c r="E19" s="24" t="s">
        <v>14</v>
      </c>
      <c r="F19" s="24" t="s">
        <v>14</v>
      </c>
      <c r="G19" s="24" t="s">
        <v>14</v>
      </c>
      <c r="I19" s="2"/>
      <c r="J19" s="2" t="s">
        <v>62</v>
      </c>
      <c r="K19" s="2"/>
      <c r="L19" s="2" t="s">
        <v>63</v>
      </c>
      <c r="M19" s="2" t="s">
        <v>64</v>
      </c>
      <c r="N19" s="2">
        <v>26</v>
      </c>
      <c r="O19" s="2"/>
    </row>
    <row r="20" spans="1:17" s="4" customFormat="1" ht="25.5" x14ac:dyDescent="0.25">
      <c r="A20" s="25" t="s">
        <v>104</v>
      </c>
      <c r="B20" s="20" t="s">
        <v>55</v>
      </c>
      <c r="C20" s="26">
        <v>2019</v>
      </c>
      <c r="D20" s="26">
        <v>0.38</v>
      </c>
      <c r="E20" s="26">
        <f>SUM(E21:E27)</f>
        <v>740</v>
      </c>
      <c r="F20" s="26">
        <f>SUM(F21:F27)</f>
        <v>130</v>
      </c>
      <c r="G20" s="29">
        <f>SUM(G21:G27)</f>
        <v>275.69289384000001</v>
      </c>
      <c r="H20" s="5">
        <f>SUM(H21:H21)</f>
        <v>85.925820386888503</v>
      </c>
      <c r="J20" s="9" t="e">
        <f>J21+#REF!+#REF!</f>
        <v>#REF!</v>
      </c>
      <c r="K20" s="9" t="e">
        <f>K21+#REF!+#REF!</f>
        <v>#REF!</v>
      </c>
      <c r="L20" s="9" t="e">
        <f>L21+#REF!+#REF!</f>
        <v>#REF!</v>
      </c>
      <c r="M20" s="9" t="e">
        <f>M21+#REF!+#REF!</f>
        <v>#REF!</v>
      </c>
      <c r="N20" s="9" t="e">
        <f>N21+#REF!+#REF!</f>
        <v>#REF!</v>
      </c>
      <c r="O20" s="9" t="e">
        <f>J20+K20+L20+M20+N20</f>
        <v>#REF!</v>
      </c>
      <c r="Q20" s="34">
        <f>SUM(Q21:Q27)</f>
        <v>130</v>
      </c>
    </row>
    <row r="21" spans="1:17" x14ac:dyDescent="0.25">
      <c r="A21" s="23" t="s">
        <v>104</v>
      </c>
      <c r="B21" s="14" t="s">
        <v>90</v>
      </c>
      <c r="C21" s="16">
        <v>2019</v>
      </c>
      <c r="D21" s="16">
        <v>0.38</v>
      </c>
      <c r="E21" s="16">
        <v>110</v>
      </c>
      <c r="F21" s="16">
        <v>15</v>
      </c>
      <c r="G21" s="32">
        <v>18.732482999999998</v>
      </c>
      <c r="H21" s="6">
        <f>(200*111.02+2*380.81+4*197.46+6*1200+6*3114.21+6*136.06+[1]зп2!$I$15*24+[1]зп2!$I$35*24+[1]зп2!$I$49*24*3+1.74*6*35.25)/1000*1.18</f>
        <v>85.925820386888503</v>
      </c>
      <c r="I21" s="2"/>
      <c r="J21" s="6">
        <f>(200*123.73+4*1200)/1000</f>
        <v>29.545999999999999</v>
      </c>
      <c r="K21" s="10">
        <f>1.74*4*35.25/1000</f>
        <v>0.24534</v>
      </c>
      <c r="L21" s="8">
        <v>14.6622679021969</v>
      </c>
      <c r="M21" s="8">
        <f>L21*0.306</f>
        <v>4.4866539780722512</v>
      </c>
      <c r="N21" s="1">
        <v>6.2405624129278738</v>
      </c>
      <c r="O21" s="9">
        <f t="shared" ref="O21:O36" si="0">J21+K21+L21+M21+N21</f>
        <v>55.18082429319702</v>
      </c>
      <c r="P21" s="8">
        <f>J21+K21+L21+M21</f>
        <v>48.940261880269148</v>
      </c>
      <c r="Q21" s="1">
        <f>'[3]2019'!$L$9</f>
        <v>15</v>
      </c>
    </row>
    <row r="22" spans="1:17" x14ac:dyDescent="0.25">
      <c r="A22" s="23" t="s">
        <v>104</v>
      </c>
      <c r="B22" s="15" t="s">
        <v>91</v>
      </c>
      <c r="C22" s="16">
        <v>2019</v>
      </c>
      <c r="D22" s="16">
        <v>0.38</v>
      </c>
      <c r="E22" s="16">
        <v>70</v>
      </c>
      <c r="F22" s="16">
        <v>15</v>
      </c>
      <c r="G22" s="32">
        <v>25.882894799999995</v>
      </c>
      <c r="H22" s="6">
        <f>(200*111.02+2*380.81+4*197.46+6*1200+6*3114.21+6*136.06+[1]зп2!$I$15*24+[1]зп2!$I$35*24+[1]зп2!$I$49*24*3+1.74*6*35.25)/1000*1.18</f>
        <v>85.925820386888503</v>
      </c>
      <c r="I22" s="2"/>
      <c r="J22" s="6">
        <f>(200*123.73+4*1200)/1000</f>
        <v>29.545999999999999</v>
      </c>
      <c r="K22" s="10">
        <f>1.74*4*35.25/1000</f>
        <v>0.24534</v>
      </c>
      <c r="L22" s="8">
        <v>14.6622679021969</v>
      </c>
      <c r="M22" s="8">
        <f>L22*0.306</f>
        <v>4.4866539780722512</v>
      </c>
      <c r="N22" s="1">
        <v>6.2405624129278738</v>
      </c>
      <c r="O22" s="9">
        <f t="shared" si="0"/>
        <v>55.18082429319702</v>
      </c>
      <c r="P22" s="8">
        <f>J22+K22+L22+M22</f>
        <v>48.940261880269148</v>
      </c>
      <c r="Q22" s="1">
        <f>'[3]2019'!$L$9</f>
        <v>15</v>
      </c>
    </row>
    <row r="23" spans="1:17" x14ac:dyDescent="0.25">
      <c r="A23" s="23" t="s">
        <v>104</v>
      </c>
      <c r="B23" s="14" t="s">
        <v>92</v>
      </c>
      <c r="C23" s="16">
        <v>2019</v>
      </c>
      <c r="D23" s="16">
        <v>0.38</v>
      </c>
      <c r="E23" s="16">
        <v>160</v>
      </c>
      <c r="F23" s="16">
        <v>15</v>
      </c>
      <c r="G23" s="32">
        <v>16.299712799999998</v>
      </c>
      <c r="H23" s="6">
        <f>(40*111.02+2*380.81+1*197.46+3*1200+3*3114.21+3*136.06+[1]зп2!$I$15*16+[1]зп2!$I$35*16+[1]зп2!$I$49*16*3+1.74*3*35.25)/1000*1.18</f>
        <v>39.644416224592341</v>
      </c>
      <c r="I23" s="2"/>
      <c r="J23" s="6">
        <f>(85*49.19+3*1200)/1000</f>
        <v>7.7811499999999993</v>
      </c>
      <c r="K23" s="10">
        <f>1.74*3*35.25/1000</f>
        <v>0.184005</v>
      </c>
      <c r="L23" s="8">
        <v>21.993401853295349</v>
      </c>
      <c r="M23" s="8">
        <f t="shared" ref="M23:M24" si="1">L23*0.306</f>
        <v>6.7299809671083768</v>
      </c>
      <c r="N23" s="1">
        <v>4.6782976083665178</v>
      </c>
      <c r="O23" s="9">
        <f t="shared" si="0"/>
        <v>41.366835428770244</v>
      </c>
      <c r="P23" s="8">
        <f t="shared" ref="P23:P24" si="2">J23+K23+L23+M23</f>
        <v>36.688537820403724</v>
      </c>
      <c r="Q23" s="1">
        <f>'[3]2019'!$L$9</f>
        <v>15</v>
      </c>
    </row>
    <row r="24" spans="1:17" x14ac:dyDescent="0.25">
      <c r="A24" s="23" t="s">
        <v>104</v>
      </c>
      <c r="B24" s="14" t="s">
        <v>93</v>
      </c>
      <c r="C24" s="16">
        <v>2019</v>
      </c>
      <c r="D24" s="16">
        <v>0.38</v>
      </c>
      <c r="E24" s="16">
        <v>50</v>
      </c>
      <c r="F24" s="16">
        <v>15</v>
      </c>
      <c r="G24" s="32">
        <v>42.218900640000001</v>
      </c>
      <c r="H24" s="6">
        <f>(300*111.02+2*380.81+7*197.46+9*1200+9*3114.21+9*136.06+[1]зп2!$I$15*24+[1]зп2!$I$35*24+[1]зп2!$I$49*24*3+1.74*9*35.25)/1000*1.18</f>
        <v>115.69627048688851</v>
      </c>
      <c r="I24" s="2"/>
      <c r="J24" s="6">
        <f>(45*49.19+2*380.81+6*136.06+1*1200)/1000</f>
        <v>4.99153</v>
      </c>
      <c r="K24" s="10">
        <f>1.74*1*35.25/1000</f>
        <v>6.1335000000000001E-2</v>
      </c>
      <c r="L24" s="8">
        <v>21.993401853295349</v>
      </c>
      <c r="M24" s="8">
        <f t="shared" si="1"/>
        <v>6.7299809671083768</v>
      </c>
      <c r="N24" s="1">
        <v>4.3069402267078614</v>
      </c>
      <c r="O24" s="9">
        <f t="shared" si="0"/>
        <v>38.083188047111584</v>
      </c>
      <c r="P24" s="8">
        <f t="shared" si="2"/>
        <v>33.776247820403725</v>
      </c>
      <c r="Q24" s="1">
        <f>'[3]2019'!$L$9</f>
        <v>15</v>
      </c>
    </row>
    <row r="25" spans="1:17" x14ac:dyDescent="0.25">
      <c r="A25" s="23" t="s">
        <v>104</v>
      </c>
      <c r="B25" s="16" t="s">
        <v>94</v>
      </c>
      <c r="C25" s="16">
        <v>2019</v>
      </c>
      <c r="D25" s="16">
        <v>0.22</v>
      </c>
      <c r="E25" s="16">
        <v>50</v>
      </c>
      <c r="F25" s="16">
        <v>15</v>
      </c>
      <c r="G25" s="32">
        <v>50.206199400000003</v>
      </c>
      <c r="H25" s="6">
        <f>(200*111.02+2*380.81+4*197.46+6*1200+6*3114.21+6*136.06+[1]зп2!$I$15*24+[1]зп2!$I$35*24+[1]зп2!$I$49*24*3+1.74*6*35.25)/1000*1.18</f>
        <v>85.925820386888503</v>
      </c>
      <c r="I25" s="2"/>
      <c r="J25" s="6">
        <f>(200*123.73+4*1200)/1000</f>
        <v>29.545999999999999</v>
      </c>
      <c r="K25" s="10">
        <f>1.74*4*35.25/1000</f>
        <v>0.24534</v>
      </c>
      <c r="L25" s="8">
        <v>14.6622679021969</v>
      </c>
      <c r="M25" s="8">
        <f>L25*0.306</f>
        <v>4.4866539780722512</v>
      </c>
      <c r="N25" s="1">
        <v>6.2405624129278738</v>
      </c>
      <c r="O25" s="9">
        <f t="shared" si="0"/>
        <v>55.18082429319702</v>
      </c>
      <c r="P25" s="8">
        <f>J25+K25+L25+M25</f>
        <v>48.940261880269148</v>
      </c>
      <c r="Q25" s="1">
        <f>'[3]2019'!$L$9</f>
        <v>15</v>
      </c>
    </row>
    <row r="26" spans="1:17" x14ac:dyDescent="0.25">
      <c r="A26" s="23" t="s">
        <v>104</v>
      </c>
      <c r="B26" s="16" t="s">
        <v>95</v>
      </c>
      <c r="C26" s="16">
        <v>2019</v>
      </c>
      <c r="D26" s="16">
        <v>0.38</v>
      </c>
      <c r="E26" s="16">
        <v>100</v>
      </c>
      <c r="F26" s="16">
        <v>40</v>
      </c>
      <c r="G26" s="32">
        <v>41.2376328</v>
      </c>
      <c r="H26" s="6"/>
      <c r="I26" s="2"/>
      <c r="J26" s="6"/>
      <c r="K26" s="10"/>
      <c r="L26" s="8"/>
      <c r="M26" s="8"/>
      <c r="O26" s="9"/>
      <c r="P26" s="8"/>
      <c r="Q26" s="1">
        <v>40</v>
      </c>
    </row>
    <row r="27" spans="1:17" x14ac:dyDescent="0.25">
      <c r="A27" s="23" t="s">
        <v>104</v>
      </c>
      <c r="B27" s="15" t="s">
        <v>96</v>
      </c>
      <c r="C27" s="16">
        <v>2019</v>
      </c>
      <c r="D27" s="16">
        <v>0.38</v>
      </c>
      <c r="E27" s="16">
        <v>200</v>
      </c>
      <c r="F27" s="16">
        <v>15</v>
      </c>
      <c r="G27" s="32">
        <v>81.115070399999993</v>
      </c>
      <c r="H27" s="6">
        <f>(300*111.02+2*380.81+7*197.46+9*1200+9*3114.21+9*136.06+[1]зп2!$I$15*24+[1]зп2!$I$35*24+[1]зп2!$I$49*24*3+1.74*9*35.25)/1000*1.18</f>
        <v>115.69627048688851</v>
      </c>
      <c r="I27" s="2"/>
      <c r="J27" s="6">
        <f>(45*49.19+2*380.81+6*136.06+1*1200)/1000</f>
        <v>4.99153</v>
      </c>
      <c r="K27" s="10">
        <f>1.74*1*35.25/1000</f>
        <v>6.1335000000000001E-2</v>
      </c>
      <c r="L27" s="8">
        <v>21.993401853295349</v>
      </c>
      <c r="M27" s="8">
        <f t="shared" ref="M27" si="3">L27*0.306</f>
        <v>6.7299809671083768</v>
      </c>
      <c r="N27" s="1">
        <v>4.3069402267078614</v>
      </c>
      <c r="O27" s="9">
        <f t="shared" si="0"/>
        <v>38.083188047111584</v>
      </c>
      <c r="P27" s="8">
        <f t="shared" ref="P27" si="4">J27+K27+L27+M27</f>
        <v>33.776247820403725</v>
      </c>
      <c r="Q27" s="1">
        <f>'[3]2019'!$L$9</f>
        <v>15</v>
      </c>
    </row>
    <row r="28" spans="1:17" s="4" customFormat="1" ht="25.5" x14ac:dyDescent="0.25">
      <c r="A28" s="25" t="s">
        <v>108</v>
      </c>
      <c r="B28" s="20" t="s">
        <v>81</v>
      </c>
      <c r="C28" s="26">
        <f>C29</f>
        <v>2019</v>
      </c>
      <c r="D28" s="26">
        <f>D29</f>
        <v>0.38</v>
      </c>
      <c r="E28" s="26">
        <f>E29+E30</f>
        <v>218</v>
      </c>
      <c r="F28" s="26">
        <f>F29+F30</f>
        <v>300</v>
      </c>
      <c r="G28" s="29">
        <f>SUM(G29:G30)</f>
        <v>158.63775480000001</v>
      </c>
      <c r="H28" s="5">
        <f>SUM(H29:H29)</f>
        <v>85.925820386888503</v>
      </c>
      <c r="J28" s="9" t="e">
        <f>J29+#REF!+#REF!</f>
        <v>#REF!</v>
      </c>
      <c r="K28" s="9" t="e">
        <f>K29+#REF!+#REF!</f>
        <v>#REF!</v>
      </c>
      <c r="L28" s="9" t="e">
        <f>L29+#REF!+#REF!</f>
        <v>#REF!</v>
      </c>
      <c r="M28" s="9" t="e">
        <f>M29+#REF!+#REF!</f>
        <v>#REF!</v>
      </c>
      <c r="N28" s="9" t="e">
        <f>N29+#REF!+#REF!</f>
        <v>#REF!</v>
      </c>
      <c r="O28" s="9" t="e">
        <f>J28+K28+L28+M28+N28</f>
        <v>#REF!</v>
      </c>
      <c r="Q28" s="4">
        <f>Q29+Q30</f>
        <v>300</v>
      </c>
    </row>
    <row r="29" spans="1:17" x14ac:dyDescent="0.25">
      <c r="A29" s="23" t="s">
        <v>108</v>
      </c>
      <c r="B29" s="14" t="s">
        <v>97</v>
      </c>
      <c r="C29" s="16">
        <v>2019</v>
      </c>
      <c r="D29" s="16">
        <v>0.38</v>
      </c>
      <c r="E29" s="16">
        <v>200</v>
      </c>
      <c r="F29" s="16">
        <v>150</v>
      </c>
      <c r="G29" s="32">
        <f>'[3]2019'!$AE$5</f>
        <v>129.72549240000001</v>
      </c>
      <c r="H29" s="6">
        <f>(200*111.02+2*380.81+4*197.46+6*1200+6*3114.21+6*136.06+[1]зп2!$I$15*24+[1]зп2!$I$35*24+[1]зп2!$I$49*24*3+1.74*6*35.25)/1000*1.18</f>
        <v>85.925820386888503</v>
      </c>
      <c r="I29" s="2"/>
      <c r="J29" s="6">
        <f>(200*123.73+4*1200)/1000</f>
        <v>29.545999999999999</v>
      </c>
      <c r="K29" s="10">
        <f>1.74*4*35.25/1000</f>
        <v>0.24534</v>
      </c>
      <c r="L29" s="8">
        <v>14.6622679021969</v>
      </c>
      <c r="M29" s="8">
        <f>L29*0.306</f>
        <v>4.4866539780722512</v>
      </c>
      <c r="N29" s="1">
        <v>6.2405624129278738</v>
      </c>
      <c r="O29" s="9">
        <f t="shared" ref="O29:O30" si="5">J29+K29+L29+M29+N29</f>
        <v>55.18082429319702</v>
      </c>
      <c r="P29" s="8">
        <f>J29+K29+L29+M29</f>
        <v>48.940261880269148</v>
      </c>
      <c r="Q29" s="1">
        <v>150</v>
      </c>
    </row>
    <row r="30" spans="1:17" x14ac:dyDescent="0.25">
      <c r="A30" s="23" t="s">
        <v>108</v>
      </c>
      <c r="B30" s="14" t="s">
        <v>98</v>
      </c>
      <c r="C30" s="16">
        <v>2019</v>
      </c>
      <c r="D30" s="16">
        <v>0.38</v>
      </c>
      <c r="E30" s="16">
        <v>18</v>
      </c>
      <c r="F30" s="16">
        <v>150</v>
      </c>
      <c r="G30" s="32">
        <f>'[3]2019'!$AE$8</f>
        <v>28.91226240000001</v>
      </c>
      <c r="H30" s="6">
        <f>(200*111.02+2*380.81+4*197.46+6*1200+6*3114.21+6*136.06+[1]зп2!$I$15*24+[1]зп2!$I$35*24+[1]зп2!$I$49*24*3+1.74*6*35.25)/1000*1.18</f>
        <v>85.925820386888503</v>
      </c>
      <c r="I30" s="2"/>
      <c r="J30" s="6">
        <f>(200*123.73+4*1200)/1000</f>
        <v>29.545999999999999</v>
      </c>
      <c r="K30" s="10">
        <f>1.74*4*35.25/1000</f>
        <v>0.24534</v>
      </c>
      <c r="L30" s="8">
        <v>14.6622679021969</v>
      </c>
      <c r="M30" s="8">
        <f>L30*0.306</f>
        <v>4.4866539780722512</v>
      </c>
      <c r="N30" s="1">
        <v>6.2405624129278738</v>
      </c>
      <c r="O30" s="9">
        <f t="shared" si="5"/>
        <v>55.18082429319702</v>
      </c>
      <c r="P30" s="8">
        <f>J30+K30+L30+M30</f>
        <v>48.940261880269148</v>
      </c>
      <c r="Q30" s="1">
        <v>150</v>
      </c>
    </row>
    <row r="31" spans="1:17" x14ac:dyDescent="0.25">
      <c r="A31" s="23" t="s">
        <v>106</v>
      </c>
      <c r="B31" s="18" t="s">
        <v>105</v>
      </c>
      <c r="C31" s="24" t="s">
        <v>14</v>
      </c>
      <c r="D31" s="24" t="s">
        <v>14</v>
      </c>
      <c r="E31" s="24" t="s">
        <v>14</v>
      </c>
      <c r="F31" s="24" t="s">
        <v>14</v>
      </c>
      <c r="G31" s="24" t="s">
        <v>14</v>
      </c>
    </row>
    <row r="32" spans="1:17" x14ac:dyDescent="0.25">
      <c r="A32" s="23" t="s">
        <v>107</v>
      </c>
      <c r="B32" s="18" t="s">
        <v>102</v>
      </c>
      <c r="C32" s="24" t="s">
        <v>14</v>
      </c>
      <c r="D32" s="24" t="s">
        <v>14</v>
      </c>
      <c r="E32" s="24" t="s">
        <v>14</v>
      </c>
      <c r="F32" s="24" t="s">
        <v>14</v>
      </c>
      <c r="G32" s="24" t="s">
        <v>14</v>
      </c>
      <c r="I32" s="2"/>
      <c r="J32" s="2" t="s">
        <v>62</v>
      </c>
      <c r="K32" s="2"/>
      <c r="L32" s="2" t="s">
        <v>63</v>
      </c>
      <c r="M32" s="2" t="s">
        <v>64</v>
      </c>
      <c r="N32" s="2">
        <v>26</v>
      </c>
      <c r="O32" s="2"/>
    </row>
    <row r="33" spans="1:16" s="4" customFormat="1" ht="25.5" x14ac:dyDescent="0.25">
      <c r="A33" s="25" t="s">
        <v>109</v>
      </c>
      <c r="B33" s="20" t="s">
        <v>81</v>
      </c>
      <c r="C33" s="26">
        <f>C34</f>
        <v>2019</v>
      </c>
      <c r="D33" s="26">
        <f>D34</f>
        <v>10</v>
      </c>
      <c r="E33" s="26">
        <f>SUM(E34:E42)</f>
        <v>46</v>
      </c>
      <c r="F33" s="26">
        <f>SUM(F34:F42)</f>
        <v>300</v>
      </c>
      <c r="G33" s="29">
        <f>SUM(G34:G42)</f>
        <v>114.30892620000002</v>
      </c>
      <c r="H33" s="5">
        <f>SUM(H34:H34)</f>
        <v>85.925820386888503</v>
      </c>
      <c r="J33" s="9" t="e">
        <f>J34+#REF!+#REF!</f>
        <v>#REF!</v>
      </c>
      <c r="K33" s="9" t="e">
        <f>K34+#REF!+#REF!</f>
        <v>#REF!</v>
      </c>
      <c r="L33" s="9" t="e">
        <f>L34+#REF!+#REF!</f>
        <v>#REF!</v>
      </c>
      <c r="M33" s="9" t="e">
        <f>M34+#REF!+#REF!</f>
        <v>#REF!</v>
      </c>
      <c r="N33" s="9" t="e">
        <f>N34+#REF!+#REF!</f>
        <v>#REF!</v>
      </c>
      <c r="O33" s="9" t="e">
        <f>J33+K33+L33+M33+N33</f>
        <v>#REF!</v>
      </c>
    </row>
    <row r="34" spans="1:16" x14ac:dyDescent="0.25">
      <c r="A34" s="23" t="s">
        <v>109</v>
      </c>
      <c r="B34" s="14" t="s">
        <v>97</v>
      </c>
      <c r="C34" s="16">
        <v>2019</v>
      </c>
      <c r="D34" s="16">
        <v>10</v>
      </c>
      <c r="E34" s="16">
        <v>40</v>
      </c>
      <c r="F34" s="16">
        <v>150</v>
      </c>
      <c r="G34" s="32">
        <f>'[3]2019'!$AF$4</f>
        <v>86.520785400000008</v>
      </c>
      <c r="H34" s="6">
        <f>(200*111.02+2*380.81+4*197.46+6*1200+6*3114.21+6*136.06+[1]зп2!$I$15*24+[1]зп2!$I$35*24+[1]зп2!$I$49*24*3+1.74*6*35.25)/1000*1.18</f>
        <v>85.925820386888503</v>
      </c>
      <c r="I34" s="2"/>
      <c r="J34" s="6">
        <f>(200*123.73+4*1200)/1000</f>
        <v>29.545999999999999</v>
      </c>
      <c r="K34" s="10">
        <f>1.74*4*35.25/1000</f>
        <v>0.24534</v>
      </c>
      <c r="L34" s="8">
        <v>14.6622679021969</v>
      </c>
      <c r="M34" s="8">
        <f>L34*0.306</f>
        <v>4.4866539780722512</v>
      </c>
      <c r="N34" s="1">
        <v>6.2405624129278738</v>
      </c>
      <c r="O34" s="9">
        <f t="shared" ref="O34" si="6">J34+K34+L34+M34+N34</f>
        <v>55.18082429319702</v>
      </c>
      <c r="P34" s="8">
        <f>J34+K34+L34+M34</f>
        <v>48.940261880269148</v>
      </c>
    </row>
    <row r="35" spans="1:16" x14ac:dyDescent="0.25">
      <c r="A35" s="23" t="s">
        <v>109</v>
      </c>
      <c r="B35" s="14" t="s">
        <v>98</v>
      </c>
      <c r="C35" s="16">
        <v>2019</v>
      </c>
      <c r="D35" s="16">
        <v>10</v>
      </c>
      <c r="E35" s="16">
        <v>6</v>
      </c>
      <c r="F35" s="16">
        <v>150</v>
      </c>
      <c r="G35" s="32">
        <f>'[3]2019'!$AF$7</f>
        <v>27.788140800000008</v>
      </c>
      <c r="H35" s="6">
        <f>(200*111.02+2*380.81+4*197.46+6*1200+6*3114.21+6*136.06+[1]зп2!$I$15*24+[1]зп2!$I$35*24+[1]зп2!$I$49*24*3+1.74*6*35.25)/1000*1.18</f>
        <v>85.925820386888503</v>
      </c>
      <c r="I35" s="2"/>
      <c r="J35" s="6">
        <f>(200*123.73+4*1200)/1000</f>
        <v>29.545999999999999</v>
      </c>
      <c r="K35" s="10">
        <f>1.74*4*35.25/1000</f>
        <v>0.24534</v>
      </c>
      <c r="L35" s="8">
        <v>14.6622679021969</v>
      </c>
      <c r="M35" s="8">
        <f>L35*0.306</f>
        <v>4.4866539780722512</v>
      </c>
      <c r="N35" s="1">
        <v>6.2405624129278738</v>
      </c>
      <c r="O35" s="9">
        <f t="shared" ref="O35" si="7">J35+K35+L35+M35+N35</f>
        <v>55.18082429319702</v>
      </c>
      <c r="P35" s="8">
        <f>J35+K35+L35+M35</f>
        <v>48.940261880269148</v>
      </c>
    </row>
    <row r="36" spans="1:16" s="4" customFormat="1" ht="14.25" x14ac:dyDescent="0.25">
      <c r="A36" s="19" t="s">
        <v>18</v>
      </c>
      <c r="B36" s="20" t="s">
        <v>19</v>
      </c>
      <c r="C36" s="19" t="s">
        <v>14</v>
      </c>
      <c r="D36" s="19" t="s">
        <v>14</v>
      </c>
      <c r="E36" s="19" t="s">
        <v>14</v>
      </c>
      <c r="F36" s="19" t="s">
        <v>14</v>
      </c>
      <c r="G36" s="19" t="s">
        <v>14</v>
      </c>
      <c r="J36" s="4">
        <v>42.318679999999993</v>
      </c>
      <c r="K36" s="4">
        <v>0.49068000000000001</v>
      </c>
      <c r="L36" s="4">
        <v>58.649071608787594</v>
      </c>
      <c r="M36" s="4">
        <v>17.946615912289005</v>
      </c>
      <c r="N36" s="11">
        <v>15.225800248002255</v>
      </c>
      <c r="O36" s="9">
        <f t="shared" si="0"/>
        <v>134.63084776907883</v>
      </c>
    </row>
    <row r="37" spans="1:16" ht="51" x14ac:dyDescent="0.25">
      <c r="A37" s="24" t="s">
        <v>20</v>
      </c>
      <c r="B37" s="18" t="s">
        <v>21</v>
      </c>
      <c r="C37" s="24" t="s">
        <v>14</v>
      </c>
      <c r="D37" s="24" t="s">
        <v>14</v>
      </c>
      <c r="E37" s="24" t="s">
        <v>14</v>
      </c>
      <c r="F37" s="24" t="s">
        <v>14</v>
      </c>
      <c r="G37" s="24" t="s">
        <v>14</v>
      </c>
    </row>
    <row r="38" spans="1:16" x14ac:dyDescent="0.25">
      <c r="A38" s="24" t="s">
        <v>22</v>
      </c>
      <c r="B38" s="18" t="s">
        <v>23</v>
      </c>
      <c r="C38" s="24" t="s">
        <v>14</v>
      </c>
      <c r="D38" s="24" t="s">
        <v>14</v>
      </c>
      <c r="E38" s="24" t="s">
        <v>14</v>
      </c>
      <c r="F38" s="24" t="s">
        <v>14</v>
      </c>
      <c r="G38" s="24" t="s">
        <v>14</v>
      </c>
    </row>
    <row r="39" spans="1:16" ht="25.5" x14ac:dyDescent="0.25">
      <c r="A39" s="24" t="s">
        <v>24</v>
      </c>
      <c r="B39" s="18" t="s">
        <v>25</v>
      </c>
      <c r="C39" s="24" t="s">
        <v>14</v>
      </c>
      <c r="D39" s="24" t="s">
        <v>14</v>
      </c>
      <c r="E39" s="24" t="s">
        <v>14</v>
      </c>
      <c r="F39" s="24" t="s">
        <v>14</v>
      </c>
      <c r="G39" s="24" t="s">
        <v>14</v>
      </c>
    </row>
    <row r="40" spans="1:16" ht="81.599999999999994" customHeight="1" x14ac:dyDescent="0.25">
      <c r="A40" s="24" t="s">
        <v>26</v>
      </c>
      <c r="B40" s="18" t="s">
        <v>15</v>
      </c>
      <c r="C40" s="51" t="s">
        <v>56</v>
      </c>
      <c r="D40" s="52"/>
      <c r="E40" s="52"/>
      <c r="F40" s="52"/>
      <c r="G40" s="53"/>
    </row>
    <row r="41" spans="1:16" x14ac:dyDescent="0.25">
      <c r="A41" s="24" t="s">
        <v>16</v>
      </c>
      <c r="B41" s="18" t="s">
        <v>17</v>
      </c>
      <c r="C41" s="16"/>
      <c r="D41" s="16"/>
      <c r="E41" s="16"/>
      <c r="F41" s="16"/>
      <c r="G41" s="24"/>
    </row>
    <row r="42" spans="1:16" s="4" customFormat="1" ht="14.25" x14ac:dyDescent="0.25">
      <c r="A42" s="19" t="s">
        <v>27</v>
      </c>
      <c r="B42" s="20" t="s">
        <v>28</v>
      </c>
      <c r="C42" s="19" t="s">
        <v>14</v>
      </c>
      <c r="D42" s="19" t="s">
        <v>14</v>
      </c>
      <c r="E42" s="19" t="s">
        <v>14</v>
      </c>
      <c r="F42" s="19" t="s">
        <v>14</v>
      </c>
      <c r="G42" s="19" t="s">
        <v>14</v>
      </c>
    </row>
    <row r="43" spans="1:16" ht="25.5" x14ac:dyDescent="0.25">
      <c r="A43" s="24" t="s">
        <v>29</v>
      </c>
      <c r="B43" s="18" t="s">
        <v>30</v>
      </c>
      <c r="C43" s="24" t="s">
        <v>14</v>
      </c>
      <c r="D43" s="24" t="s">
        <v>14</v>
      </c>
      <c r="E43" s="24" t="s">
        <v>14</v>
      </c>
      <c r="F43" s="24" t="s">
        <v>14</v>
      </c>
      <c r="G43" s="24" t="s">
        <v>14</v>
      </c>
    </row>
    <row r="44" spans="1:16" ht="51" x14ac:dyDescent="0.25">
      <c r="A44" s="24" t="s">
        <v>31</v>
      </c>
      <c r="B44" s="18" t="s">
        <v>32</v>
      </c>
      <c r="C44" s="51" t="s">
        <v>56</v>
      </c>
      <c r="D44" s="52"/>
      <c r="E44" s="52"/>
      <c r="F44" s="52"/>
      <c r="G44" s="53"/>
    </row>
    <row r="45" spans="1:16" x14ac:dyDescent="0.25">
      <c r="A45" s="24" t="s">
        <v>16</v>
      </c>
      <c r="B45" s="18" t="s">
        <v>17</v>
      </c>
      <c r="C45" s="16"/>
      <c r="D45" s="16"/>
      <c r="E45" s="16"/>
      <c r="F45" s="16"/>
      <c r="G45" s="24"/>
    </row>
    <row r="46" spans="1:16" s="4" customFormat="1" ht="38.25" x14ac:dyDescent="0.25">
      <c r="A46" s="19" t="s">
        <v>33</v>
      </c>
      <c r="B46" s="20" t="s">
        <v>34</v>
      </c>
      <c r="C46" s="19">
        <v>2019</v>
      </c>
      <c r="D46" s="19">
        <v>10</v>
      </c>
      <c r="E46" s="19" t="s">
        <v>14</v>
      </c>
      <c r="F46" s="19">
        <f>F47</f>
        <v>320</v>
      </c>
      <c r="G46" s="29">
        <f>G47</f>
        <v>666.80623800000001</v>
      </c>
    </row>
    <row r="47" spans="1:16" ht="38.25" x14ac:dyDescent="0.25">
      <c r="A47" s="23" t="s">
        <v>65</v>
      </c>
      <c r="B47" s="18" t="s">
        <v>35</v>
      </c>
      <c r="C47" s="24">
        <v>2019</v>
      </c>
      <c r="D47" s="24">
        <v>10</v>
      </c>
      <c r="E47" s="24" t="s">
        <v>14</v>
      </c>
      <c r="F47" s="33">
        <f t="shared" ref="F47" si="8">F48</f>
        <v>320</v>
      </c>
      <c r="G47" s="30">
        <f>G48</f>
        <v>666.80623800000001</v>
      </c>
    </row>
    <row r="48" spans="1:16" ht="25.5" x14ac:dyDescent="0.25">
      <c r="A48" s="23" t="s">
        <v>66</v>
      </c>
      <c r="B48" s="18" t="s">
        <v>36</v>
      </c>
      <c r="C48" s="24">
        <v>2019</v>
      </c>
      <c r="D48" s="24">
        <v>10</v>
      </c>
      <c r="E48" s="24" t="s">
        <v>14</v>
      </c>
      <c r="F48" s="33">
        <f>F49</f>
        <v>320</v>
      </c>
      <c r="G48" s="30">
        <f>G49</f>
        <v>666.80623800000001</v>
      </c>
      <c r="J48" s="2" t="s">
        <v>62</v>
      </c>
      <c r="K48" s="2"/>
      <c r="L48" s="2" t="s">
        <v>63</v>
      </c>
      <c r="M48" s="2" t="s">
        <v>64</v>
      </c>
      <c r="N48" s="2">
        <v>26</v>
      </c>
      <c r="O48" s="2"/>
    </row>
    <row r="49" spans="1:16" ht="62.25" customHeight="1" x14ac:dyDescent="0.25">
      <c r="A49" s="23" t="s">
        <v>67</v>
      </c>
      <c r="B49" s="18" t="s">
        <v>37</v>
      </c>
      <c r="C49" s="24">
        <v>2019</v>
      </c>
      <c r="D49" s="24">
        <v>10</v>
      </c>
      <c r="E49" s="24" t="s">
        <v>14</v>
      </c>
      <c r="F49" s="33">
        <f>F50+F51</f>
        <v>320</v>
      </c>
      <c r="G49" s="30">
        <f>G50+G51</f>
        <v>666.80623800000001</v>
      </c>
      <c r="J49" s="9" t="e">
        <f>#REF!+J52+J53</f>
        <v>#REF!</v>
      </c>
      <c r="K49" s="9" t="e">
        <f>#REF!+K52+K53</f>
        <v>#REF!</v>
      </c>
      <c r="L49" s="9" t="e">
        <f>#REF!+L52+L53</f>
        <v>#REF!</v>
      </c>
      <c r="M49" s="9" t="e">
        <f>#REF!+M52+M53</f>
        <v>#REF!</v>
      </c>
      <c r="N49" s="9" t="e">
        <f>#REF!+N52+N53</f>
        <v>#REF!</v>
      </c>
      <c r="O49" s="9" t="e">
        <f>J49+K49+L49+M49+N49</f>
        <v>#REF!</v>
      </c>
    </row>
    <row r="50" spans="1:16" x14ac:dyDescent="0.25">
      <c r="A50" s="23" t="s">
        <v>99</v>
      </c>
      <c r="B50" s="14" t="s">
        <v>97</v>
      </c>
      <c r="C50" s="24">
        <v>2019</v>
      </c>
      <c r="D50" s="24">
        <v>10</v>
      </c>
      <c r="E50" s="24" t="s">
        <v>14</v>
      </c>
      <c r="F50" s="24">
        <v>160</v>
      </c>
      <c r="G50" s="32">
        <f>'[3]2019'!$AG$3</f>
        <v>377.75275020000004</v>
      </c>
      <c r="H50" s="6">
        <f>(200*111.02+2*380.81+4*197.46+6*1200+6*3114.21+6*136.06+[1]зп2!$I$15*24+[1]зп2!$I$35*24+[1]зп2!$I$49*24*3+1.74*6*35.25)/1000*1.18</f>
        <v>85.925820386888503</v>
      </c>
      <c r="I50" s="2"/>
      <c r="J50" s="6">
        <f>(200*123.73+4*1200)/1000</f>
        <v>29.545999999999999</v>
      </c>
      <c r="K50" s="10">
        <f>1.74*4*35.25/1000</f>
        <v>0.24534</v>
      </c>
      <c r="L50" s="8">
        <v>14.6622679021969</v>
      </c>
      <c r="M50" s="8">
        <f>L50*0.306</f>
        <v>4.4866539780722512</v>
      </c>
      <c r="N50" s="1">
        <v>6.2405624129278738</v>
      </c>
      <c r="O50" s="9">
        <f t="shared" ref="O50:O51" si="9">J50+K50+L50+M50+N50</f>
        <v>55.18082429319702</v>
      </c>
      <c r="P50" s="8">
        <f>J50+K50+L50+M50</f>
        <v>48.940261880269148</v>
      </c>
    </row>
    <row r="51" spans="1:16" x14ac:dyDescent="0.25">
      <c r="A51" s="23" t="s">
        <v>99</v>
      </c>
      <c r="B51" s="14" t="s">
        <v>98</v>
      </c>
      <c r="C51" s="24">
        <v>2019</v>
      </c>
      <c r="D51" s="24">
        <v>10</v>
      </c>
      <c r="E51" s="24" t="s">
        <v>14</v>
      </c>
      <c r="F51" s="24">
        <v>160</v>
      </c>
      <c r="G51" s="32">
        <f>'[3]2019'!$AG$6</f>
        <v>289.05348779999997</v>
      </c>
      <c r="H51" s="6">
        <f>(200*111.02+2*380.81+4*197.46+6*1200+6*3114.21+6*136.06+[1]зп2!$I$15*24+[1]зп2!$I$35*24+[1]зп2!$I$49*24*3+1.74*6*35.25)/1000*1.18</f>
        <v>85.925820386888503</v>
      </c>
      <c r="I51" s="2"/>
      <c r="J51" s="6">
        <f>(200*123.73+4*1200)/1000</f>
        <v>29.545999999999999</v>
      </c>
      <c r="K51" s="10">
        <f>1.74*4*35.25/1000</f>
        <v>0.24534</v>
      </c>
      <c r="L51" s="8">
        <v>14.6622679021969</v>
      </c>
      <c r="M51" s="8">
        <f>L51*0.306</f>
        <v>4.4866539780722512</v>
      </c>
      <c r="N51" s="1">
        <v>6.2405624129278738</v>
      </c>
      <c r="O51" s="9">
        <f t="shared" si="9"/>
        <v>55.18082429319702</v>
      </c>
      <c r="P51" s="8">
        <f>J51+K51+L51+M51</f>
        <v>48.940261880269148</v>
      </c>
    </row>
    <row r="52" spans="1:16" ht="25.5" x14ac:dyDescent="0.25">
      <c r="A52" s="19" t="s">
        <v>38</v>
      </c>
      <c r="B52" s="20" t="s">
        <v>39</v>
      </c>
      <c r="C52" s="19" t="s">
        <v>14</v>
      </c>
      <c r="D52" s="19" t="s">
        <v>14</v>
      </c>
      <c r="E52" s="19" t="s">
        <v>14</v>
      </c>
      <c r="F52" s="19" t="s">
        <v>14</v>
      </c>
      <c r="G52" s="19" t="s">
        <v>14</v>
      </c>
      <c r="J52" s="10"/>
      <c r="K52" s="10"/>
      <c r="L52" s="8"/>
      <c r="M52" s="8"/>
      <c r="O52" s="9" t="e">
        <f>#REF!+O36</f>
        <v>#REF!</v>
      </c>
    </row>
    <row r="53" spans="1:16" ht="25.5" x14ac:dyDescent="0.25">
      <c r="A53" s="24" t="s">
        <v>40</v>
      </c>
      <c r="B53" s="18" t="s">
        <v>41</v>
      </c>
      <c r="C53" s="24" t="s">
        <v>14</v>
      </c>
      <c r="D53" s="24" t="s">
        <v>14</v>
      </c>
      <c r="E53" s="24" t="s">
        <v>14</v>
      </c>
      <c r="F53" s="24" t="s">
        <v>14</v>
      </c>
      <c r="G53" s="24" t="s">
        <v>14</v>
      </c>
      <c r="J53" s="10"/>
      <c r="K53" s="10"/>
      <c r="L53" s="8"/>
      <c r="M53" s="8"/>
      <c r="O53" s="9">
        <v>933.57118197365799</v>
      </c>
    </row>
    <row r="54" spans="1:16" s="4" customFormat="1" ht="25.5" x14ac:dyDescent="0.25">
      <c r="A54" s="24" t="s">
        <v>42</v>
      </c>
      <c r="B54" s="18" t="s">
        <v>36</v>
      </c>
      <c r="C54" s="24" t="s">
        <v>14</v>
      </c>
      <c r="D54" s="24" t="s">
        <v>14</v>
      </c>
      <c r="E54" s="24" t="s">
        <v>14</v>
      </c>
      <c r="F54" s="24" t="s">
        <v>14</v>
      </c>
      <c r="G54" s="24" t="s">
        <v>14</v>
      </c>
      <c r="O54" s="9"/>
    </row>
    <row r="55" spans="1:16" ht="59.45" customHeight="1" x14ac:dyDescent="0.25">
      <c r="A55" s="24" t="s">
        <v>43</v>
      </c>
      <c r="B55" s="18" t="s">
        <v>37</v>
      </c>
      <c r="C55" s="51" t="s">
        <v>56</v>
      </c>
      <c r="D55" s="52"/>
      <c r="E55" s="52"/>
      <c r="F55" s="52"/>
      <c r="G55" s="53"/>
      <c r="J55" s="4"/>
      <c r="K55" s="4"/>
      <c r="L55" s="4"/>
      <c r="M55" s="4"/>
      <c r="N55" s="4"/>
      <c r="O55" s="9"/>
    </row>
    <row r="56" spans="1:16" x14ac:dyDescent="0.25">
      <c r="A56" s="24" t="s">
        <v>16</v>
      </c>
      <c r="B56" s="18" t="s">
        <v>17</v>
      </c>
      <c r="C56" s="16"/>
      <c r="D56" s="16"/>
      <c r="E56" s="16"/>
      <c r="F56" s="16"/>
      <c r="G56" s="24"/>
    </row>
    <row r="57" spans="1:16" ht="25.5" x14ac:dyDescent="0.25">
      <c r="A57" s="19" t="s">
        <v>44</v>
      </c>
      <c r="B57" s="20" t="s">
        <v>45</v>
      </c>
      <c r="C57" s="19" t="s">
        <v>14</v>
      </c>
      <c r="D57" s="19" t="s">
        <v>14</v>
      </c>
      <c r="E57" s="19" t="s">
        <v>14</v>
      </c>
      <c r="F57" s="19" t="s">
        <v>14</v>
      </c>
      <c r="G57" s="19" t="s">
        <v>14</v>
      </c>
    </row>
    <row r="58" spans="1:16" ht="16.149999999999999" customHeight="1" x14ac:dyDescent="0.25">
      <c r="A58" s="24" t="s">
        <v>46</v>
      </c>
      <c r="B58" s="18" t="s">
        <v>47</v>
      </c>
      <c r="C58" s="51" t="s">
        <v>56</v>
      </c>
      <c r="D58" s="52"/>
      <c r="E58" s="52"/>
      <c r="F58" s="52"/>
      <c r="G58" s="53"/>
    </row>
    <row r="59" spans="1:16" s="4" customFormat="1" ht="14.25" x14ac:dyDescent="0.25">
      <c r="A59" s="24" t="s">
        <v>16</v>
      </c>
      <c r="B59" s="18" t="s">
        <v>17</v>
      </c>
      <c r="C59" s="16"/>
      <c r="D59" s="16"/>
      <c r="E59" s="16"/>
      <c r="F59" s="16"/>
      <c r="G59" s="24"/>
    </row>
    <row r="64" spans="1:16" ht="15.75" x14ac:dyDescent="0.25">
      <c r="A64" s="48" t="s">
        <v>130</v>
      </c>
      <c r="B64" s="48"/>
      <c r="C64" s="48"/>
      <c r="D64" s="48"/>
      <c r="E64" s="48"/>
      <c r="F64" s="48"/>
      <c r="G64" s="48"/>
    </row>
  </sheetData>
  <mergeCells count="16">
    <mergeCell ref="A64:G64"/>
    <mergeCell ref="A7:G7"/>
    <mergeCell ref="A8:G8"/>
    <mergeCell ref="A9:G9"/>
    <mergeCell ref="A10:G10"/>
    <mergeCell ref="A11:G11"/>
    <mergeCell ref="A12:G12"/>
    <mergeCell ref="C40:G40"/>
    <mergeCell ref="C44:G44"/>
    <mergeCell ref="C55:G55"/>
    <mergeCell ref="C58:G58"/>
    <mergeCell ref="F1:G1"/>
    <mergeCell ref="F2:G2"/>
    <mergeCell ref="F3:G3"/>
    <mergeCell ref="F4:G4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4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5658-3655-47B6-9E0A-99771781F10B}">
  <dimension ref="A1:G70"/>
  <sheetViews>
    <sheetView view="pageBreakPreview" topLeftCell="C1" zoomScale="95" zoomScaleNormal="100" zoomScaleSheetLayoutView="95" workbookViewId="0">
      <selection activeCell="G21" sqref="G21:G37"/>
    </sheetView>
  </sheetViews>
  <sheetFormatPr defaultColWidth="9.140625" defaultRowHeight="15" x14ac:dyDescent="0.25"/>
  <cols>
    <col min="1" max="1" width="12" style="1" customWidth="1"/>
    <col min="2" max="2" width="47.5703125" style="1" customWidth="1"/>
    <col min="3" max="3" width="9.7109375" style="1" customWidth="1"/>
    <col min="4" max="4" width="12.140625" style="1" customWidth="1"/>
    <col min="5" max="6" width="18.28515625" style="1" customWidth="1"/>
    <col min="7" max="7" width="18.28515625" style="7" customWidth="1"/>
    <col min="8" max="8" width="12.28515625" style="1" customWidth="1"/>
    <col min="9" max="16384" width="9.140625" style="1"/>
  </cols>
  <sheetData>
    <row r="1" spans="1:7" x14ac:dyDescent="0.25">
      <c r="F1" s="54" t="s">
        <v>87</v>
      </c>
      <c r="G1" s="54"/>
    </row>
    <row r="2" spans="1:7" x14ac:dyDescent="0.25">
      <c r="F2" s="54" t="s">
        <v>1</v>
      </c>
      <c r="G2" s="54"/>
    </row>
    <row r="3" spans="1:7" x14ac:dyDescent="0.25">
      <c r="F3" s="54" t="s">
        <v>2</v>
      </c>
      <c r="G3" s="54"/>
    </row>
    <row r="4" spans="1:7" x14ac:dyDescent="0.25">
      <c r="F4" s="54" t="s">
        <v>3</v>
      </c>
      <c r="G4" s="54"/>
    </row>
    <row r="5" spans="1:7" x14ac:dyDescent="0.25">
      <c r="F5" s="54" t="s">
        <v>4</v>
      </c>
      <c r="G5" s="54"/>
    </row>
    <row r="7" spans="1:7" ht="15.75" x14ac:dyDescent="0.25">
      <c r="A7" s="48" t="s">
        <v>5</v>
      </c>
      <c r="B7" s="48"/>
      <c r="C7" s="48"/>
      <c r="D7" s="48"/>
      <c r="E7" s="48"/>
      <c r="F7" s="48"/>
      <c r="G7" s="48"/>
    </row>
    <row r="8" spans="1:7" ht="15.75" x14ac:dyDescent="0.25">
      <c r="A8" s="48" t="s">
        <v>84</v>
      </c>
      <c r="B8" s="48"/>
      <c r="C8" s="48"/>
      <c r="D8" s="48"/>
      <c r="E8" s="48"/>
      <c r="F8" s="48"/>
      <c r="G8" s="48"/>
    </row>
    <row r="9" spans="1:7" ht="15.75" x14ac:dyDescent="0.25">
      <c r="A9" s="48" t="s">
        <v>83</v>
      </c>
      <c r="B9" s="48"/>
      <c r="C9" s="48"/>
      <c r="D9" s="48"/>
      <c r="E9" s="48"/>
      <c r="F9" s="48"/>
      <c r="G9" s="48"/>
    </row>
    <row r="10" spans="1:7" ht="15.75" x14ac:dyDescent="0.25">
      <c r="A10" s="49" t="s">
        <v>57</v>
      </c>
      <c r="B10" s="49"/>
      <c r="C10" s="49"/>
      <c r="D10" s="49"/>
      <c r="E10" s="49"/>
      <c r="F10" s="49"/>
      <c r="G10" s="49"/>
    </row>
    <row r="11" spans="1:7" ht="15.75" x14ac:dyDescent="0.25">
      <c r="A11" s="49" t="s">
        <v>110</v>
      </c>
      <c r="B11" s="49"/>
      <c r="C11" s="49"/>
      <c r="D11" s="49"/>
      <c r="E11" s="49"/>
      <c r="F11" s="49"/>
      <c r="G11" s="49"/>
    </row>
    <row r="12" spans="1:7" x14ac:dyDescent="0.25">
      <c r="A12" s="50" t="s">
        <v>85</v>
      </c>
      <c r="B12" s="50"/>
      <c r="C12" s="50"/>
      <c r="D12" s="50"/>
      <c r="E12" s="50"/>
      <c r="F12" s="50"/>
      <c r="G12" s="50"/>
    </row>
    <row r="14" spans="1: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113</v>
      </c>
      <c r="G14" s="3" t="s">
        <v>11</v>
      </c>
    </row>
    <row r="15" spans="1: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7" s="4" customFormat="1" ht="14.25" x14ac:dyDescent="0.25">
      <c r="A16" s="19" t="s">
        <v>12</v>
      </c>
      <c r="B16" s="20" t="s">
        <v>13</v>
      </c>
      <c r="C16" s="21">
        <v>2020</v>
      </c>
      <c r="D16" s="19" t="s">
        <v>14</v>
      </c>
      <c r="E16" s="21">
        <f>E20+E41+E37</f>
        <v>2945</v>
      </c>
      <c r="F16" s="21">
        <f>F20+F41+F37</f>
        <v>290</v>
      </c>
      <c r="G16" s="29">
        <f>G20+G41+G37</f>
        <v>1789.7018700000001</v>
      </c>
    </row>
    <row r="17" spans="1:7" x14ac:dyDescent="0.25">
      <c r="A17" s="23" t="s">
        <v>48</v>
      </c>
      <c r="B17" s="18" t="s">
        <v>49</v>
      </c>
      <c r="C17" s="24" t="s">
        <v>14</v>
      </c>
      <c r="D17" s="24" t="s">
        <v>14</v>
      </c>
      <c r="E17" s="24" t="s">
        <v>14</v>
      </c>
      <c r="F17" s="24" t="s">
        <v>14</v>
      </c>
      <c r="G17" s="24" t="s">
        <v>14</v>
      </c>
    </row>
    <row r="18" spans="1:7" x14ac:dyDescent="0.25">
      <c r="A18" s="23" t="s">
        <v>50</v>
      </c>
      <c r="B18" s="18" t="s">
        <v>51</v>
      </c>
      <c r="C18" s="24" t="s">
        <v>14</v>
      </c>
      <c r="D18" s="24" t="s">
        <v>14</v>
      </c>
      <c r="E18" s="24" t="s">
        <v>14</v>
      </c>
      <c r="F18" s="24" t="s">
        <v>14</v>
      </c>
      <c r="G18" s="24" t="s">
        <v>14</v>
      </c>
    </row>
    <row r="19" spans="1:7" x14ac:dyDescent="0.25">
      <c r="A19" s="23" t="s">
        <v>103</v>
      </c>
      <c r="B19" s="18" t="s">
        <v>101</v>
      </c>
      <c r="C19" s="24" t="s">
        <v>14</v>
      </c>
      <c r="D19" s="24" t="s">
        <v>14</v>
      </c>
      <c r="E19" s="24" t="s">
        <v>14</v>
      </c>
      <c r="F19" s="24" t="s">
        <v>14</v>
      </c>
      <c r="G19" s="24" t="s">
        <v>14</v>
      </c>
    </row>
    <row r="20" spans="1:7" s="4" customFormat="1" ht="25.5" x14ac:dyDescent="0.25">
      <c r="A20" s="25" t="s">
        <v>104</v>
      </c>
      <c r="B20" s="20" t="s">
        <v>55</v>
      </c>
      <c r="C20" s="26">
        <v>2020</v>
      </c>
      <c r="D20" s="26">
        <v>0.38</v>
      </c>
      <c r="E20" s="26">
        <f>SUM(E21:E36)</f>
        <v>2645</v>
      </c>
      <c r="F20" s="26">
        <f>SUM(F21:F36)</f>
        <v>265</v>
      </c>
      <c r="G20" s="29">
        <f>SUM(G21:G36)</f>
        <v>1597.0975100000001</v>
      </c>
    </row>
    <row r="21" spans="1:7" x14ac:dyDescent="0.25">
      <c r="A21" s="23" t="s">
        <v>104</v>
      </c>
      <c r="B21" s="14" t="s">
        <v>114</v>
      </c>
      <c r="C21" s="16">
        <v>2020</v>
      </c>
      <c r="D21" s="16">
        <v>0.38</v>
      </c>
      <c r="E21" s="16">
        <v>400</v>
      </c>
      <c r="F21" s="16">
        <v>15</v>
      </c>
      <c r="G21" s="32">
        <v>77.628900000000002</v>
      </c>
    </row>
    <row r="22" spans="1:7" x14ac:dyDescent="0.25">
      <c r="A22" s="23" t="s">
        <v>104</v>
      </c>
      <c r="B22" s="15" t="s">
        <v>115</v>
      </c>
      <c r="C22" s="16">
        <v>2020</v>
      </c>
      <c r="D22" s="16">
        <v>0.38</v>
      </c>
      <c r="E22" s="16">
        <v>120</v>
      </c>
      <c r="F22" s="16">
        <v>15</v>
      </c>
      <c r="G22" s="32">
        <v>60.251069999999999</v>
      </c>
    </row>
    <row r="23" spans="1:7" x14ac:dyDescent="0.25">
      <c r="A23" s="23" t="s">
        <v>104</v>
      </c>
      <c r="B23" s="14" t="s">
        <v>116</v>
      </c>
      <c r="C23" s="16">
        <v>2020</v>
      </c>
      <c r="D23" s="16">
        <v>0.38</v>
      </c>
      <c r="E23" s="16">
        <v>370</v>
      </c>
      <c r="F23" s="16">
        <v>80</v>
      </c>
      <c r="G23" s="32">
        <v>112.20152</v>
      </c>
    </row>
    <row r="24" spans="1:7" x14ac:dyDescent="0.25">
      <c r="A24" s="23" t="s">
        <v>104</v>
      </c>
      <c r="B24" s="14" t="s">
        <v>117</v>
      </c>
      <c r="C24" s="16">
        <v>2020</v>
      </c>
      <c r="D24" s="16">
        <v>0.38</v>
      </c>
      <c r="E24" s="16">
        <v>40</v>
      </c>
      <c r="F24" s="16">
        <v>15</v>
      </c>
      <c r="G24" s="32">
        <v>11.14076</v>
      </c>
    </row>
    <row r="25" spans="1:7" x14ac:dyDescent="0.25">
      <c r="A25" s="23" t="s">
        <v>104</v>
      </c>
      <c r="B25" s="14" t="s">
        <v>119</v>
      </c>
      <c r="C25" s="16">
        <v>2020</v>
      </c>
      <c r="D25" s="16">
        <v>0.38</v>
      </c>
      <c r="E25" s="16">
        <v>70</v>
      </c>
      <c r="F25" s="16">
        <v>9</v>
      </c>
      <c r="G25" s="32">
        <v>36.734400000000001</v>
      </c>
    </row>
    <row r="26" spans="1:7" ht="25.5" x14ac:dyDescent="0.25">
      <c r="A26" s="23" t="s">
        <v>104</v>
      </c>
      <c r="B26" s="14" t="s">
        <v>120</v>
      </c>
      <c r="C26" s="16">
        <v>2020</v>
      </c>
      <c r="D26" s="16">
        <v>0.38</v>
      </c>
      <c r="E26" s="16">
        <v>35</v>
      </c>
      <c r="F26" s="16">
        <v>9</v>
      </c>
      <c r="G26" s="32">
        <v>17.223120000000002</v>
      </c>
    </row>
    <row r="27" spans="1:7" ht="38.25" x14ac:dyDescent="0.25">
      <c r="A27" s="23" t="s">
        <v>104</v>
      </c>
      <c r="B27" s="14" t="s">
        <v>121</v>
      </c>
      <c r="C27" s="16">
        <v>2020</v>
      </c>
      <c r="D27" s="16">
        <v>0.38</v>
      </c>
      <c r="E27" s="16">
        <v>140</v>
      </c>
      <c r="F27" s="16">
        <v>15</v>
      </c>
      <c r="G27" s="32">
        <v>58.321739999999998</v>
      </c>
    </row>
    <row r="28" spans="1:7" ht="25.5" x14ac:dyDescent="0.25">
      <c r="A28" s="23" t="s">
        <v>104</v>
      </c>
      <c r="B28" s="14" t="s">
        <v>122</v>
      </c>
      <c r="C28" s="16">
        <v>2020</v>
      </c>
      <c r="D28" s="16">
        <v>0.38</v>
      </c>
      <c r="E28" s="16">
        <v>140</v>
      </c>
      <c r="F28" s="16">
        <v>15</v>
      </c>
      <c r="G28" s="32">
        <v>58.321739999999998</v>
      </c>
    </row>
    <row r="29" spans="1:7" x14ac:dyDescent="0.25">
      <c r="A29" s="23" t="s">
        <v>104</v>
      </c>
      <c r="B29" s="14" t="s">
        <v>123</v>
      </c>
      <c r="C29" s="16">
        <v>2020</v>
      </c>
      <c r="D29" s="16">
        <v>0.38</v>
      </c>
      <c r="E29" s="16">
        <v>150</v>
      </c>
      <c r="F29" s="16">
        <v>9</v>
      </c>
      <c r="G29" s="32">
        <v>74.388840000000002</v>
      </c>
    </row>
    <row r="30" spans="1:7" x14ac:dyDescent="0.25">
      <c r="A30" s="23" t="s">
        <v>104</v>
      </c>
      <c r="B30" s="14" t="s">
        <v>124</v>
      </c>
      <c r="C30" s="16">
        <v>2020</v>
      </c>
      <c r="D30" s="16">
        <v>0.38</v>
      </c>
      <c r="E30" s="16">
        <v>120</v>
      </c>
      <c r="F30" s="16">
        <v>15</v>
      </c>
      <c r="G30" s="32">
        <v>58.160699999999999</v>
      </c>
    </row>
    <row r="31" spans="1:7" x14ac:dyDescent="0.25">
      <c r="A31" s="23" t="s">
        <v>104</v>
      </c>
      <c r="B31" s="14" t="s">
        <v>125</v>
      </c>
      <c r="C31" s="16">
        <v>2020</v>
      </c>
      <c r="D31" s="16">
        <v>0.38</v>
      </c>
      <c r="E31" s="16">
        <v>60</v>
      </c>
      <c r="F31" s="16">
        <v>8</v>
      </c>
      <c r="G31" s="32">
        <v>35.814360000000001</v>
      </c>
    </row>
    <row r="32" spans="1:7" x14ac:dyDescent="0.25">
      <c r="A32" s="23" t="s">
        <v>104</v>
      </c>
      <c r="B32" s="14" t="s">
        <v>126</v>
      </c>
      <c r="C32" s="16">
        <v>2020</v>
      </c>
      <c r="D32" s="16">
        <v>0.38</v>
      </c>
      <c r="E32" s="16">
        <v>120</v>
      </c>
      <c r="F32" s="16">
        <v>15</v>
      </c>
      <c r="G32" s="32">
        <v>83.323359999999994</v>
      </c>
    </row>
    <row r="33" spans="1:7" ht="25.5" x14ac:dyDescent="0.25">
      <c r="A33" s="23" t="s">
        <v>104</v>
      </c>
      <c r="B33" s="14" t="s">
        <v>111</v>
      </c>
      <c r="C33" s="16">
        <v>2020</v>
      </c>
      <c r="D33" s="16">
        <v>0.38</v>
      </c>
      <c r="E33" s="16">
        <v>150</v>
      </c>
      <c r="F33" s="16">
        <v>10</v>
      </c>
      <c r="G33" s="32">
        <v>152.54400999999999</v>
      </c>
    </row>
    <row r="34" spans="1:7" x14ac:dyDescent="0.25">
      <c r="A34" s="23" t="s">
        <v>104</v>
      </c>
      <c r="B34" s="16" t="s">
        <v>127</v>
      </c>
      <c r="C34" s="16">
        <v>2020</v>
      </c>
      <c r="D34" s="16">
        <v>0.22</v>
      </c>
      <c r="E34" s="16">
        <v>65</v>
      </c>
      <c r="F34" s="16">
        <v>10</v>
      </c>
      <c r="G34" s="32">
        <v>41.117379999999997</v>
      </c>
    </row>
    <row r="35" spans="1:7" x14ac:dyDescent="0.25">
      <c r="A35" s="23" t="s">
        <v>104</v>
      </c>
      <c r="B35" s="16" t="s">
        <v>128</v>
      </c>
      <c r="C35" s="16">
        <v>2020</v>
      </c>
      <c r="D35" s="16">
        <v>0.38</v>
      </c>
      <c r="E35" s="16">
        <v>65</v>
      </c>
      <c r="F35" s="16">
        <v>10</v>
      </c>
      <c r="G35" s="32">
        <v>41.117379999999997</v>
      </c>
    </row>
    <row r="36" spans="1:7" x14ac:dyDescent="0.25">
      <c r="A36" s="23" t="s">
        <v>104</v>
      </c>
      <c r="B36" s="15" t="s">
        <v>129</v>
      </c>
      <c r="C36" s="16">
        <v>2020</v>
      </c>
      <c r="D36" s="16">
        <v>0.38</v>
      </c>
      <c r="E36" s="16">
        <v>600</v>
      </c>
      <c r="F36" s="16">
        <v>15</v>
      </c>
      <c r="G36" s="32">
        <v>678.80822999999998</v>
      </c>
    </row>
    <row r="37" spans="1:7" s="4" customFormat="1" ht="25.5" x14ac:dyDescent="0.25">
      <c r="A37" s="25" t="s">
        <v>108</v>
      </c>
      <c r="B37" s="20" t="s">
        <v>81</v>
      </c>
      <c r="C37" s="26">
        <f>C38</f>
        <v>2020</v>
      </c>
      <c r="D37" s="26">
        <f>D38</f>
        <v>0.38</v>
      </c>
      <c r="E37" s="26">
        <f>E38</f>
        <v>250</v>
      </c>
      <c r="F37" s="26">
        <f>F38</f>
        <v>15</v>
      </c>
      <c r="G37" s="29">
        <f>SUM(G38:G38)</f>
        <v>141.75636</v>
      </c>
    </row>
    <row r="38" spans="1:7" x14ac:dyDescent="0.25">
      <c r="A38" s="23" t="s">
        <v>108</v>
      </c>
      <c r="B38" s="14" t="s">
        <v>118</v>
      </c>
      <c r="C38" s="16">
        <v>2020</v>
      </c>
      <c r="D38" s="16">
        <v>0.38</v>
      </c>
      <c r="E38" s="16">
        <v>250</v>
      </c>
      <c r="F38" s="16">
        <v>15</v>
      </c>
      <c r="G38" s="32">
        <v>141.75636</v>
      </c>
    </row>
    <row r="39" spans="1:7" x14ac:dyDescent="0.25">
      <c r="A39" s="23" t="s">
        <v>106</v>
      </c>
      <c r="B39" s="18" t="s">
        <v>105</v>
      </c>
      <c r="C39" s="24" t="s">
        <v>14</v>
      </c>
      <c r="D39" s="24" t="s">
        <v>14</v>
      </c>
      <c r="E39" s="24" t="s">
        <v>14</v>
      </c>
      <c r="F39" s="24" t="s">
        <v>14</v>
      </c>
      <c r="G39" s="24" t="s">
        <v>14</v>
      </c>
    </row>
    <row r="40" spans="1:7" x14ac:dyDescent="0.25">
      <c r="A40" s="23" t="s">
        <v>107</v>
      </c>
      <c r="B40" s="18" t="s">
        <v>102</v>
      </c>
      <c r="C40" s="24" t="s">
        <v>14</v>
      </c>
      <c r="D40" s="24" t="s">
        <v>14</v>
      </c>
      <c r="E40" s="24" t="s">
        <v>14</v>
      </c>
      <c r="F40" s="24" t="s">
        <v>14</v>
      </c>
      <c r="G40" s="24" t="s">
        <v>14</v>
      </c>
    </row>
    <row r="41" spans="1:7" s="4" customFormat="1" ht="25.5" x14ac:dyDescent="0.25">
      <c r="A41" s="25" t="s">
        <v>109</v>
      </c>
      <c r="B41" s="20" t="s">
        <v>81</v>
      </c>
      <c r="C41" s="26">
        <f>C42</f>
        <v>2020</v>
      </c>
      <c r="D41" s="26">
        <f>D42</f>
        <v>6</v>
      </c>
      <c r="E41" s="26">
        <f>SUM(E42:E49)</f>
        <v>50</v>
      </c>
      <c r="F41" s="26">
        <f>SUM(F42:F49)</f>
        <v>10</v>
      </c>
      <c r="G41" s="29">
        <f>SUM(G42:G49)</f>
        <v>50.847999999999999</v>
      </c>
    </row>
    <row r="42" spans="1:7" ht="25.5" x14ac:dyDescent="0.25">
      <c r="A42" s="23" t="s">
        <v>109</v>
      </c>
      <c r="B42" s="14" t="s">
        <v>111</v>
      </c>
      <c r="C42" s="16">
        <v>2020</v>
      </c>
      <c r="D42" s="16">
        <v>6</v>
      </c>
      <c r="E42" s="16">
        <v>50</v>
      </c>
      <c r="F42" s="16">
        <v>10</v>
      </c>
      <c r="G42" s="32">
        <v>50.847999999999999</v>
      </c>
    </row>
    <row r="43" spans="1:7" s="4" customFormat="1" ht="14.25" x14ac:dyDescent="0.25">
      <c r="A43" s="19" t="s">
        <v>18</v>
      </c>
      <c r="B43" s="20" t="s">
        <v>19</v>
      </c>
      <c r="C43" s="19" t="s">
        <v>14</v>
      </c>
      <c r="D43" s="19" t="s">
        <v>14</v>
      </c>
      <c r="E43" s="19" t="s">
        <v>14</v>
      </c>
      <c r="F43" s="19" t="s">
        <v>14</v>
      </c>
      <c r="G43" s="19" t="s">
        <v>14</v>
      </c>
    </row>
    <row r="44" spans="1:7" ht="51" x14ac:dyDescent="0.25">
      <c r="A44" s="24" t="s">
        <v>20</v>
      </c>
      <c r="B44" s="18" t="s">
        <v>21</v>
      </c>
      <c r="C44" s="24" t="s">
        <v>14</v>
      </c>
      <c r="D44" s="24" t="s">
        <v>14</v>
      </c>
      <c r="E44" s="24" t="s">
        <v>14</v>
      </c>
      <c r="F44" s="24" t="s">
        <v>14</v>
      </c>
      <c r="G44" s="24" t="s">
        <v>14</v>
      </c>
    </row>
    <row r="45" spans="1:7" x14ac:dyDescent="0.25">
      <c r="A45" s="24" t="s">
        <v>22</v>
      </c>
      <c r="B45" s="18" t="s">
        <v>23</v>
      </c>
      <c r="C45" s="24" t="s">
        <v>14</v>
      </c>
      <c r="D45" s="24" t="s">
        <v>14</v>
      </c>
      <c r="E45" s="24" t="s">
        <v>14</v>
      </c>
      <c r="F45" s="24" t="s">
        <v>14</v>
      </c>
      <c r="G45" s="24" t="s">
        <v>14</v>
      </c>
    </row>
    <row r="46" spans="1:7" ht="25.5" x14ac:dyDescent="0.25">
      <c r="A46" s="24" t="s">
        <v>24</v>
      </c>
      <c r="B46" s="18" t="s">
        <v>25</v>
      </c>
      <c r="C46" s="24" t="s">
        <v>14</v>
      </c>
      <c r="D46" s="24" t="s">
        <v>14</v>
      </c>
      <c r="E46" s="24" t="s">
        <v>14</v>
      </c>
      <c r="F46" s="24" t="s">
        <v>14</v>
      </c>
      <c r="G46" s="24" t="s">
        <v>14</v>
      </c>
    </row>
    <row r="47" spans="1:7" ht="81.599999999999994" customHeight="1" x14ac:dyDescent="0.25">
      <c r="A47" s="24" t="s">
        <v>26</v>
      </c>
      <c r="B47" s="18" t="s">
        <v>15</v>
      </c>
      <c r="C47" s="51" t="s">
        <v>56</v>
      </c>
      <c r="D47" s="52"/>
      <c r="E47" s="52"/>
      <c r="F47" s="52"/>
      <c r="G47" s="53"/>
    </row>
    <row r="48" spans="1:7" x14ac:dyDescent="0.25">
      <c r="A48" s="24" t="s">
        <v>16</v>
      </c>
      <c r="B48" s="18" t="s">
        <v>17</v>
      </c>
      <c r="C48" s="16"/>
      <c r="D48" s="16"/>
      <c r="E48" s="16"/>
      <c r="F48" s="16"/>
      <c r="G48" s="24"/>
    </row>
    <row r="49" spans="1:7" s="4" customFormat="1" ht="14.25" x14ac:dyDescent="0.25">
      <c r="A49" s="19" t="s">
        <v>27</v>
      </c>
      <c r="B49" s="20" t="s">
        <v>28</v>
      </c>
      <c r="C49" s="19" t="s">
        <v>14</v>
      </c>
      <c r="D49" s="19" t="s">
        <v>14</v>
      </c>
      <c r="E49" s="19" t="s">
        <v>14</v>
      </c>
      <c r="F49" s="19" t="s">
        <v>14</v>
      </c>
      <c r="G49" s="19" t="s">
        <v>14</v>
      </c>
    </row>
    <row r="50" spans="1:7" ht="25.5" x14ac:dyDescent="0.25">
      <c r="A50" s="24" t="s">
        <v>29</v>
      </c>
      <c r="B50" s="18" t="s">
        <v>30</v>
      </c>
      <c r="C50" s="24" t="s">
        <v>14</v>
      </c>
      <c r="D50" s="24" t="s">
        <v>14</v>
      </c>
      <c r="E50" s="24" t="s">
        <v>14</v>
      </c>
      <c r="F50" s="24" t="s">
        <v>14</v>
      </c>
      <c r="G50" s="24" t="s">
        <v>14</v>
      </c>
    </row>
    <row r="51" spans="1:7" ht="51" x14ac:dyDescent="0.25">
      <c r="A51" s="24" t="s">
        <v>31</v>
      </c>
      <c r="B51" s="18" t="s">
        <v>32</v>
      </c>
      <c r="C51" s="51" t="s">
        <v>56</v>
      </c>
      <c r="D51" s="52"/>
      <c r="E51" s="52"/>
      <c r="F51" s="52"/>
      <c r="G51" s="53"/>
    </row>
    <row r="52" spans="1:7" x14ac:dyDescent="0.25">
      <c r="A52" s="24" t="s">
        <v>16</v>
      </c>
      <c r="B52" s="18" t="s">
        <v>17</v>
      </c>
      <c r="C52" s="16"/>
      <c r="D52" s="16"/>
      <c r="E52" s="16"/>
      <c r="F52" s="16"/>
      <c r="G52" s="24"/>
    </row>
    <row r="53" spans="1:7" s="4" customFormat="1" ht="38.25" x14ac:dyDescent="0.25">
      <c r="A53" s="19" t="s">
        <v>33</v>
      </c>
      <c r="B53" s="20" t="s">
        <v>34</v>
      </c>
      <c r="C53" s="19">
        <v>2020</v>
      </c>
      <c r="D53" s="19">
        <v>6</v>
      </c>
      <c r="E53" s="19" t="s">
        <v>14</v>
      </c>
      <c r="F53" s="19">
        <f t="shared" ref="F53:G56" si="0">F54</f>
        <v>160</v>
      </c>
      <c r="G53" s="29">
        <f t="shared" si="0"/>
        <v>356.33</v>
      </c>
    </row>
    <row r="54" spans="1:7" ht="38.25" x14ac:dyDescent="0.25">
      <c r="A54" s="23" t="s">
        <v>65</v>
      </c>
      <c r="B54" s="18" t="s">
        <v>35</v>
      </c>
      <c r="C54" s="24">
        <v>2020</v>
      </c>
      <c r="D54" s="24">
        <v>6</v>
      </c>
      <c r="E54" s="24" t="s">
        <v>14</v>
      </c>
      <c r="F54" s="33">
        <f t="shared" si="0"/>
        <v>160</v>
      </c>
      <c r="G54" s="30">
        <f t="shared" si="0"/>
        <v>356.33</v>
      </c>
    </row>
    <row r="55" spans="1:7" ht="25.5" x14ac:dyDescent="0.25">
      <c r="A55" s="23" t="s">
        <v>66</v>
      </c>
      <c r="B55" s="18" t="s">
        <v>36</v>
      </c>
      <c r="C55" s="24">
        <v>2020</v>
      </c>
      <c r="D55" s="24">
        <v>6</v>
      </c>
      <c r="E55" s="24" t="s">
        <v>14</v>
      </c>
      <c r="F55" s="33">
        <f t="shared" si="0"/>
        <v>160</v>
      </c>
      <c r="G55" s="30">
        <f t="shared" si="0"/>
        <v>356.33</v>
      </c>
    </row>
    <row r="56" spans="1:7" ht="62.25" customHeight="1" x14ac:dyDescent="0.25">
      <c r="A56" s="23" t="s">
        <v>67</v>
      </c>
      <c r="B56" s="18" t="s">
        <v>37</v>
      </c>
      <c r="C56" s="24">
        <v>2020</v>
      </c>
      <c r="D56" s="24">
        <v>6</v>
      </c>
      <c r="E56" s="24" t="s">
        <v>14</v>
      </c>
      <c r="F56" s="33">
        <f t="shared" si="0"/>
        <v>160</v>
      </c>
      <c r="G56" s="30">
        <f t="shared" si="0"/>
        <v>356.33</v>
      </c>
    </row>
    <row r="57" spans="1:7" ht="25.5" x14ac:dyDescent="0.25">
      <c r="A57" s="23" t="s">
        <v>99</v>
      </c>
      <c r="B57" s="14" t="s">
        <v>112</v>
      </c>
      <c r="C57" s="24">
        <v>2020</v>
      </c>
      <c r="D57" s="24">
        <v>6</v>
      </c>
      <c r="E57" s="24" t="s">
        <v>14</v>
      </c>
      <c r="F57" s="24">
        <v>160</v>
      </c>
      <c r="G57" s="32">
        <v>356.33</v>
      </c>
    </row>
    <row r="58" spans="1:7" ht="25.5" x14ac:dyDescent="0.25">
      <c r="A58" s="19" t="s">
        <v>38</v>
      </c>
      <c r="B58" s="20" t="s">
        <v>39</v>
      </c>
      <c r="C58" s="19" t="s">
        <v>14</v>
      </c>
      <c r="D58" s="19" t="s">
        <v>14</v>
      </c>
      <c r="E58" s="19" t="s">
        <v>14</v>
      </c>
      <c r="F58" s="19" t="s">
        <v>14</v>
      </c>
      <c r="G58" s="19" t="s">
        <v>14</v>
      </c>
    </row>
    <row r="59" spans="1:7" ht="25.5" x14ac:dyDescent="0.25">
      <c r="A59" s="24" t="s">
        <v>40</v>
      </c>
      <c r="B59" s="18" t="s">
        <v>41</v>
      </c>
      <c r="C59" s="24" t="s">
        <v>14</v>
      </c>
      <c r="D59" s="24" t="s">
        <v>14</v>
      </c>
      <c r="E59" s="24" t="s">
        <v>14</v>
      </c>
      <c r="F59" s="24" t="s">
        <v>14</v>
      </c>
      <c r="G59" s="24" t="s">
        <v>14</v>
      </c>
    </row>
    <row r="60" spans="1:7" s="4" customFormat="1" ht="25.5" x14ac:dyDescent="0.25">
      <c r="A60" s="24" t="s">
        <v>42</v>
      </c>
      <c r="B60" s="18" t="s">
        <v>36</v>
      </c>
      <c r="C60" s="24" t="s">
        <v>14</v>
      </c>
      <c r="D60" s="24" t="s">
        <v>14</v>
      </c>
      <c r="E60" s="24" t="s">
        <v>14</v>
      </c>
      <c r="F60" s="24" t="s">
        <v>14</v>
      </c>
      <c r="G60" s="24" t="s">
        <v>14</v>
      </c>
    </row>
    <row r="61" spans="1:7" ht="59.45" customHeight="1" x14ac:dyDescent="0.25">
      <c r="A61" s="24" t="s">
        <v>43</v>
      </c>
      <c r="B61" s="18" t="s">
        <v>37</v>
      </c>
      <c r="C61" s="51" t="s">
        <v>56</v>
      </c>
      <c r="D61" s="52"/>
      <c r="E61" s="52"/>
      <c r="F61" s="52"/>
      <c r="G61" s="53"/>
    </row>
    <row r="62" spans="1:7" x14ac:dyDescent="0.25">
      <c r="A62" s="24" t="s">
        <v>16</v>
      </c>
      <c r="B62" s="18" t="s">
        <v>17</v>
      </c>
      <c r="C62" s="16"/>
      <c r="D62" s="16"/>
      <c r="E62" s="16"/>
      <c r="F62" s="16"/>
      <c r="G62" s="24"/>
    </row>
    <row r="63" spans="1:7" ht="25.5" x14ac:dyDescent="0.25">
      <c r="A63" s="19" t="s">
        <v>44</v>
      </c>
      <c r="B63" s="20" t="s">
        <v>45</v>
      </c>
      <c r="C63" s="19" t="s">
        <v>14</v>
      </c>
      <c r="D63" s="19" t="s">
        <v>14</v>
      </c>
      <c r="E63" s="19" t="s">
        <v>14</v>
      </c>
      <c r="F63" s="19" t="s">
        <v>14</v>
      </c>
      <c r="G63" s="19" t="s">
        <v>14</v>
      </c>
    </row>
    <row r="64" spans="1:7" ht="16.149999999999999" customHeight="1" x14ac:dyDescent="0.25">
      <c r="A64" s="24" t="s">
        <v>46</v>
      </c>
      <c r="B64" s="18" t="s">
        <v>47</v>
      </c>
      <c r="C64" s="51" t="s">
        <v>56</v>
      </c>
      <c r="D64" s="52"/>
      <c r="E64" s="52"/>
      <c r="F64" s="52"/>
      <c r="G64" s="53"/>
    </row>
    <row r="65" spans="1:7" s="4" customFormat="1" ht="14.25" x14ac:dyDescent="0.25">
      <c r="A65" s="24" t="s">
        <v>16</v>
      </c>
      <c r="B65" s="18" t="s">
        <v>17</v>
      </c>
      <c r="C65" s="16"/>
      <c r="D65" s="16"/>
      <c r="E65" s="16"/>
      <c r="F65" s="16"/>
      <c r="G65" s="24"/>
    </row>
    <row r="70" spans="1:7" ht="15.75" x14ac:dyDescent="0.25">
      <c r="A70" s="48" t="s">
        <v>130</v>
      </c>
      <c r="B70" s="48"/>
      <c r="C70" s="48"/>
      <c r="D70" s="48"/>
      <c r="E70" s="48"/>
      <c r="F70" s="48"/>
      <c r="G70" s="48"/>
    </row>
  </sheetData>
  <mergeCells count="16">
    <mergeCell ref="A12:G12"/>
    <mergeCell ref="A7:G7"/>
    <mergeCell ref="A8:G8"/>
    <mergeCell ref="A9:G9"/>
    <mergeCell ref="A10:G10"/>
    <mergeCell ref="A11:G11"/>
    <mergeCell ref="F1:G1"/>
    <mergeCell ref="F2:G2"/>
    <mergeCell ref="F3:G3"/>
    <mergeCell ref="F4:G4"/>
    <mergeCell ref="F5:G5"/>
    <mergeCell ref="C47:G47"/>
    <mergeCell ref="C51:G51"/>
    <mergeCell ref="C61:G61"/>
    <mergeCell ref="C64:G64"/>
    <mergeCell ref="A70:G70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5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E38D7-B36B-45FB-8C36-E52171A6864C}">
  <dimension ref="A1:G80"/>
  <sheetViews>
    <sheetView view="pageBreakPreview" topLeftCell="A7" zoomScale="95" zoomScaleNormal="100" zoomScaleSheetLayoutView="95" workbookViewId="0">
      <selection activeCell="B29" sqref="B29"/>
    </sheetView>
  </sheetViews>
  <sheetFormatPr defaultColWidth="9.140625" defaultRowHeight="15" x14ac:dyDescent="0.25"/>
  <cols>
    <col min="1" max="1" width="12" style="1" customWidth="1"/>
    <col min="2" max="2" width="47.5703125" style="1" customWidth="1"/>
    <col min="3" max="3" width="9.7109375" style="1" customWidth="1"/>
    <col min="4" max="4" width="12.140625" style="1" customWidth="1"/>
    <col min="5" max="6" width="18.28515625" style="1" customWidth="1"/>
    <col min="7" max="7" width="18.28515625" style="7" customWidth="1"/>
    <col min="8" max="8" width="12.28515625" style="1" customWidth="1"/>
    <col min="9" max="16384" width="9.140625" style="1"/>
  </cols>
  <sheetData>
    <row r="1" spans="1:7" x14ac:dyDescent="0.25">
      <c r="F1" s="54" t="s">
        <v>87</v>
      </c>
      <c r="G1" s="54"/>
    </row>
    <row r="2" spans="1:7" x14ac:dyDescent="0.25">
      <c r="F2" s="54" t="s">
        <v>1</v>
      </c>
      <c r="G2" s="54"/>
    </row>
    <row r="3" spans="1:7" x14ac:dyDescent="0.25">
      <c r="F3" s="54" t="s">
        <v>2</v>
      </c>
      <c r="G3" s="54"/>
    </row>
    <row r="4" spans="1:7" x14ac:dyDescent="0.25">
      <c r="F4" s="54" t="s">
        <v>3</v>
      </c>
      <c r="G4" s="54"/>
    </row>
    <row r="5" spans="1:7" x14ac:dyDescent="0.25">
      <c r="F5" s="54" t="s">
        <v>4</v>
      </c>
      <c r="G5" s="54"/>
    </row>
    <row r="7" spans="1:7" ht="15.75" x14ac:dyDescent="0.25">
      <c r="A7" s="48" t="s">
        <v>5</v>
      </c>
      <c r="B7" s="48"/>
      <c r="C7" s="48"/>
      <c r="D7" s="48"/>
      <c r="E7" s="48"/>
      <c r="F7" s="48"/>
      <c r="G7" s="48"/>
    </row>
    <row r="8" spans="1:7" ht="15.75" x14ac:dyDescent="0.25">
      <c r="A8" s="48" t="s">
        <v>84</v>
      </c>
      <c r="B8" s="48"/>
      <c r="C8" s="48"/>
      <c r="D8" s="48"/>
      <c r="E8" s="48"/>
      <c r="F8" s="48"/>
      <c r="G8" s="48"/>
    </row>
    <row r="9" spans="1:7" ht="15.75" x14ac:dyDescent="0.25">
      <c r="A9" s="48" t="s">
        <v>83</v>
      </c>
      <c r="B9" s="48"/>
      <c r="C9" s="48"/>
      <c r="D9" s="48"/>
      <c r="E9" s="48"/>
      <c r="F9" s="48"/>
      <c r="G9" s="48"/>
    </row>
    <row r="10" spans="1:7" ht="15.75" x14ac:dyDescent="0.25">
      <c r="A10" s="49" t="s">
        <v>57</v>
      </c>
      <c r="B10" s="49"/>
      <c r="C10" s="49"/>
      <c r="D10" s="49"/>
      <c r="E10" s="49"/>
      <c r="F10" s="49"/>
      <c r="G10" s="49"/>
    </row>
    <row r="11" spans="1:7" ht="15.75" x14ac:dyDescent="0.25">
      <c r="A11" s="49" t="s">
        <v>131</v>
      </c>
      <c r="B11" s="49"/>
      <c r="C11" s="49"/>
      <c r="D11" s="49"/>
      <c r="E11" s="49"/>
      <c r="F11" s="49"/>
      <c r="G11" s="49"/>
    </row>
    <row r="12" spans="1:7" x14ac:dyDescent="0.25">
      <c r="A12" s="50" t="s">
        <v>85</v>
      </c>
      <c r="B12" s="50"/>
      <c r="C12" s="50"/>
      <c r="D12" s="50"/>
      <c r="E12" s="50"/>
      <c r="F12" s="50"/>
      <c r="G12" s="50"/>
    </row>
    <row r="14" spans="1: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113</v>
      </c>
      <c r="G14" s="3" t="s">
        <v>11</v>
      </c>
    </row>
    <row r="15" spans="1: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7" s="4" customFormat="1" ht="14.25" x14ac:dyDescent="0.25">
      <c r="A16" s="19" t="s">
        <v>12</v>
      </c>
      <c r="B16" s="20" t="s">
        <v>13</v>
      </c>
      <c r="C16" s="21">
        <f>C20</f>
        <v>2021</v>
      </c>
      <c r="D16" s="19" t="s">
        <v>14</v>
      </c>
      <c r="E16" s="21">
        <f>E20+E46</f>
        <v>3285</v>
      </c>
      <c r="F16" s="21">
        <f>F20+F46</f>
        <v>377.5</v>
      </c>
      <c r="G16" s="29">
        <f>G20+G46</f>
        <v>1905.7742700000001</v>
      </c>
    </row>
    <row r="17" spans="1:7" x14ac:dyDescent="0.25">
      <c r="A17" s="23" t="s">
        <v>48</v>
      </c>
      <c r="B17" s="18" t="s">
        <v>49</v>
      </c>
      <c r="C17" s="24" t="s">
        <v>14</v>
      </c>
      <c r="D17" s="24" t="s">
        <v>14</v>
      </c>
      <c r="E17" s="24" t="s">
        <v>14</v>
      </c>
      <c r="F17" s="24" t="s">
        <v>14</v>
      </c>
      <c r="G17" s="24" t="s">
        <v>14</v>
      </c>
    </row>
    <row r="18" spans="1:7" x14ac:dyDescent="0.25">
      <c r="A18" s="23" t="s">
        <v>50</v>
      </c>
      <c r="B18" s="18" t="s">
        <v>51</v>
      </c>
      <c r="C18" s="24" t="s">
        <v>14</v>
      </c>
      <c r="D18" s="24" t="s">
        <v>14</v>
      </c>
      <c r="E18" s="24" t="s">
        <v>14</v>
      </c>
      <c r="F18" s="24" t="s">
        <v>14</v>
      </c>
      <c r="G18" s="24" t="s">
        <v>14</v>
      </c>
    </row>
    <row r="19" spans="1:7" x14ac:dyDescent="0.25">
      <c r="A19" s="23" t="s">
        <v>103</v>
      </c>
      <c r="B19" s="18" t="s">
        <v>101</v>
      </c>
      <c r="C19" s="24" t="s">
        <v>14</v>
      </c>
      <c r="D19" s="24" t="s">
        <v>14</v>
      </c>
      <c r="E19" s="24" t="s">
        <v>14</v>
      </c>
      <c r="F19" s="24" t="s">
        <v>14</v>
      </c>
      <c r="G19" s="24" t="s">
        <v>14</v>
      </c>
    </row>
    <row r="20" spans="1:7" s="4" customFormat="1" ht="25.5" x14ac:dyDescent="0.25">
      <c r="A20" s="25" t="s">
        <v>104</v>
      </c>
      <c r="B20" s="20" t="s">
        <v>55</v>
      </c>
      <c r="C20" s="26">
        <f>C21</f>
        <v>2021</v>
      </c>
      <c r="D20" s="26">
        <v>0.38</v>
      </c>
      <c r="E20" s="26">
        <f>SUM(E21:E45)</f>
        <v>2595</v>
      </c>
      <c r="F20" s="26">
        <f>SUM(F21:F45)</f>
        <v>342.5</v>
      </c>
      <c r="G20" s="29">
        <f>SUM(G21:G45)</f>
        <v>1464.1054200000001</v>
      </c>
    </row>
    <row r="21" spans="1:7" x14ac:dyDescent="0.25">
      <c r="A21" s="23" t="s">
        <v>104</v>
      </c>
      <c r="B21" s="14" t="s">
        <v>132</v>
      </c>
      <c r="C21" s="16">
        <v>2021</v>
      </c>
      <c r="D21" s="16">
        <v>0.38</v>
      </c>
      <c r="E21" s="16">
        <v>140</v>
      </c>
      <c r="F21" s="16">
        <v>15</v>
      </c>
      <c r="G21" s="32">
        <v>129.74760000000001</v>
      </c>
    </row>
    <row r="22" spans="1:7" x14ac:dyDescent="0.25">
      <c r="A22" s="23" t="s">
        <v>104</v>
      </c>
      <c r="B22" s="15" t="s">
        <v>133</v>
      </c>
      <c r="C22" s="16">
        <v>2021</v>
      </c>
      <c r="D22" s="16">
        <v>0.38</v>
      </c>
      <c r="E22" s="16">
        <v>120</v>
      </c>
      <c r="F22" s="16">
        <v>8</v>
      </c>
      <c r="G22" s="32">
        <v>22.723769999999998</v>
      </c>
    </row>
    <row r="23" spans="1:7" x14ac:dyDescent="0.25">
      <c r="A23" s="23" t="s">
        <v>104</v>
      </c>
      <c r="B23" s="14" t="s">
        <v>134</v>
      </c>
      <c r="C23" s="16">
        <v>2021</v>
      </c>
      <c r="D23" s="16">
        <v>0.38</v>
      </c>
      <c r="E23" s="16">
        <v>60</v>
      </c>
      <c r="F23" s="16">
        <v>9</v>
      </c>
      <c r="G23" s="32">
        <v>25.603770000000001</v>
      </c>
    </row>
    <row r="24" spans="1:7" x14ac:dyDescent="0.25">
      <c r="A24" s="23" t="s">
        <v>104</v>
      </c>
      <c r="B24" s="14" t="s">
        <v>135</v>
      </c>
      <c r="C24" s="16">
        <v>2021</v>
      </c>
      <c r="D24" s="16">
        <v>0.38</v>
      </c>
      <c r="E24" s="16">
        <v>70</v>
      </c>
      <c r="F24" s="16">
        <v>8</v>
      </c>
      <c r="G24" s="32">
        <v>43.50215</v>
      </c>
    </row>
    <row r="25" spans="1:7" x14ac:dyDescent="0.25">
      <c r="A25" s="23" t="s">
        <v>104</v>
      </c>
      <c r="B25" s="14" t="s">
        <v>136</v>
      </c>
      <c r="C25" s="16">
        <v>2021</v>
      </c>
      <c r="D25" s="16">
        <v>0.38</v>
      </c>
      <c r="E25" s="16">
        <v>210</v>
      </c>
      <c r="F25" s="16">
        <v>8</v>
      </c>
      <c r="G25" s="32">
        <v>144.66431</v>
      </c>
    </row>
    <row r="26" spans="1:7" x14ac:dyDescent="0.25">
      <c r="A26" s="23" t="s">
        <v>104</v>
      </c>
      <c r="B26" s="14" t="s">
        <v>137</v>
      </c>
      <c r="C26" s="16">
        <v>2021</v>
      </c>
      <c r="D26" s="16">
        <v>0.38</v>
      </c>
      <c r="E26" s="16">
        <v>100</v>
      </c>
      <c r="F26" s="16">
        <v>9</v>
      </c>
      <c r="G26" s="32">
        <v>26.823779999999999</v>
      </c>
    </row>
    <row r="27" spans="1:7" x14ac:dyDescent="0.25">
      <c r="A27" s="23" t="s">
        <v>104</v>
      </c>
      <c r="B27" s="14" t="s">
        <v>138</v>
      </c>
      <c r="C27" s="16">
        <v>2021</v>
      </c>
      <c r="D27" s="16">
        <v>0.38</v>
      </c>
      <c r="E27" s="16">
        <v>30</v>
      </c>
      <c r="F27" s="16">
        <v>8</v>
      </c>
      <c r="G27" s="32">
        <v>21.283770000000001</v>
      </c>
    </row>
    <row r="28" spans="1:7" x14ac:dyDescent="0.25">
      <c r="A28" s="23" t="s">
        <v>104</v>
      </c>
      <c r="B28" s="14" t="s">
        <v>139</v>
      </c>
      <c r="C28" s="16">
        <v>2021</v>
      </c>
      <c r="D28" s="16">
        <v>0.38</v>
      </c>
      <c r="E28" s="16">
        <v>70</v>
      </c>
      <c r="F28" s="16">
        <v>9</v>
      </c>
      <c r="G28" s="32">
        <v>43.45288</v>
      </c>
    </row>
    <row r="29" spans="1:7" x14ac:dyDescent="0.25">
      <c r="A29" s="23" t="s">
        <v>104</v>
      </c>
      <c r="B29" s="14" t="s">
        <v>140</v>
      </c>
      <c r="C29" s="16">
        <v>2021</v>
      </c>
      <c r="D29" s="16">
        <v>0.38</v>
      </c>
      <c r="E29" s="16">
        <v>135</v>
      </c>
      <c r="F29" s="16">
        <v>8</v>
      </c>
      <c r="G29" s="32">
        <v>89.780379999999994</v>
      </c>
    </row>
    <row r="30" spans="1:7" x14ac:dyDescent="0.25">
      <c r="A30" s="23" t="s">
        <v>104</v>
      </c>
      <c r="B30" s="14" t="s">
        <v>141</v>
      </c>
      <c r="C30" s="16">
        <v>2021</v>
      </c>
      <c r="D30" s="16">
        <v>0.38</v>
      </c>
      <c r="E30" s="16">
        <v>70</v>
      </c>
      <c r="F30" s="16">
        <v>8</v>
      </c>
      <c r="G30" s="32">
        <v>43.45288</v>
      </c>
    </row>
    <row r="31" spans="1:7" x14ac:dyDescent="0.25">
      <c r="A31" s="23" t="s">
        <v>104</v>
      </c>
      <c r="B31" s="14" t="s">
        <v>143</v>
      </c>
      <c r="C31" s="16">
        <v>2021</v>
      </c>
      <c r="D31" s="16">
        <v>0.38</v>
      </c>
      <c r="E31" s="16">
        <v>70</v>
      </c>
      <c r="F31" s="16">
        <v>15</v>
      </c>
      <c r="G31" s="32">
        <v>89.280370000000005</v>
      </c>
    </row>
    <row r="32" spans="1:7" x14ac:dyDescent="0.25">
      <c r="A32" s="23" t="s">
        <v>104</v>
      </c>
      <c r="B32" s="14" t="s">
        <v>144</v>
      </c>
      <c r="C32" s="16">
        <v>2021</v>
      </c>
      <c r="D32" s="16">
        <v>0.38</v>
      </c>
      <c r="E32" s="16">
        <v>90</v>
      </c>
      <c r="F32" s="16">
        <v>15</v>
      </c>
      <c r="G32" s="32">
        <v>22.723769999999998</v>
      </c>
    </row>
    <row r="33" spans="1:7" x14ac:dyDescent="0.25">
      <c r="A33" s="23" t="s">
        <v>104</v>
      </c>
      <c r="B33" s="14" t="s">
        <v>157</v>
      </c>
      <c r="C33" s="16">
        <v>2021</v>
      </c>
      <c r="D33" s="16">
        <v>0.38</v>
      </c>
      <c r="E33" s="16">
        <v>90</v>
      </c>
      <c r="F33" s="16">
        <v>15</v>
      </c>
      <c r="G33" s="32">
        <v>62.791260000000001</v>
      </c>
    </row>
    <row r="34" spans="1:7" x14ac:dyDescent="0.25">
      <c r="A34" s="23" t="s">
        <v>104</v>
      </c>
      <c r="B34" s="16" t="s">
        <v>145</v>
      </c>
      <c r="C34" s="16">
        <v>2021</v>
      </c>
      <c r="D34" s="16">
        <v>0.38</v>
      </c>
      <c r="E34" s="16">
        <v>200</v>
      </c>
      <c r="F34" s="16">
        <v>15</v>
      </c>
      <c r="G34" s="32">
        <v>17.539770000000001</v>
      </c>
    </row>
    <row r="35" spans="1:7" x14ac:dyDescent="0.25">
      <c r="A35" s="23" t="s">
        <v>104</v>
      </c>
      <c r="B35" s="16" t="s">
        <v>146</v>
      </c>
      <c r="C35" s="16">
        <v>2021</v>
      </c>
      <c r="D35" s="16">
        <v>0.38</v>
      </c>
      <c r="E35" s="16">
        <v>50</v>
      </c>
      <c r="F35" s="16">
        <v>15</v>
      </c>
      <c r="G35" s="32">
        <v>22.723769999999998</v>
      </c>
    </row>
    <row r="36" spans="1:7" x14ac:dyDescent="0.25">
      <c r="A36" s="23" t="s">
        <v>104</v>
      </c>
      <c r="B36" s="16" t="s">
        <v>148</v>
      </c>
      <c r="C36" s="16">
        <v>2021</v>
      </c>
      <c r="D36" s="16">
        <v>0.38</v>
      </c>
      <c r="E36" s="16">
        <v>120</v>
      </c>
      <c r="F36" s="16">
        <v>15</v>
      </c>
      <c r="G36" s="32">
        <v>67.981110000000001</v>
      </c>
    </row>
    <row r="37" spans="1:7" x14ac:dyDescent="0.25">
      <c r="A37" s="23" t="s">
        <v>104</v>
      </c>
      <c r="B37" s="16" t="s">
        <v>149</v>
      </c>
      <c r="C37" s="16">
        <v>2021</v>
      </c>
      <c r="D37" s="16">
        <v>0.38</v>
      </c>
      <c r="E37" s="16">
        <v>30</v>
      </c>
      <c r="F37" s="16">
        <v>15</v>
      </c>
      <c r="G37" s="32">
        <v>25.673729999999999</v>
      </c>
    </row>
    <row r="38" spans="1:7" x14ac:dyDescent="0.25">
      <c r="A38" s="23" t="s">
        <v>104</v>
      </c>
      <c r="B38" s="16" t="s">
        <v>150</v>
      </c>
      <c r="C38" s="16">
        <v>2021</v>
      </c>
      <c r="D38" s="16">
        <v>0.38</v>
      </c>
      <c r="E38" s="16">
        <v>40</v>
      </c>
      <c r="F38" s="16">
        <v>15</v>
      </c>
      <c r="G38" s="32">
        <v>26.369730000000001</v>
      </c>
    </row>
    <row r="39" spans="1:7" x14ac:dyDescent="0.25">
      <c r="A39" s="23" t="s">
        <v>104</v>
      </c>
      <c r="B39" s="16" t="s">
        <v>151</v>
      </c>
      <c r="C39" s="16">
        <v>2021</v>
      </c>
      <c r="D39" s="16">
        <v>0.38</v>
      </c>
      <c r="E39" s="16">
        <v>40</v>
      </c>
      <c r="F39" s="16">
        <v>15</v>
      </c>
      <c r="G39" s="32">
        <v>23.013719999999999</v>
      </c>
    </row>
    <row r="40" spans="1:7" x14ac:dyDescent="0.25">
      <c r="A40" s="23" t="s">
        <v>104</v>
      </c>
      <c r="B40" s="16" t="s">
        <v>152</v>
      </c>
      <c r="C40" s="16">
        <v>2021</v>
      </c>
      <c r="D40" s="16">
        <v>0.38</v>
      </c>
      <c r="E40" s="16">
        <v>130</v>
      </c>
      <c r="F40" s="16">
        <v>7.5</v>
      </c>
      <c r="G40" s="32">
        <v>69.421109999999999</v>
      </c>
    </row>
    <row r="41" spans="1:7" x14ac:dyDescent="0.25">
      <c r="A41" s="23" t="s">
        <v>104</v>
      </c>
      <c r="B41" s="16" t="s">
        <v>153</v>
      </c>
      <c r="C41" s="16">
        <v>2021</v>
      </c>
      <c r="D41" s="16">
        <v>0.38</v>
      </c>
      <c r="E41" s="16">
        <v>250</v>
      </c>
      <c r="F41" s="16">
        <v>50</v>
      </c>
      <c r="G41" s="32">
        <v>148.90217000000001</v>
      </c>
    </row>
    <row r="42" spans="1:7" x14ac:dyDescent="0.25">
      <c r="A42" s="23" t="s">
        <v>104</v>
      </c>
      <c r="B42" s="16" t="s">
        <v>158</v>
      </c>
      <c r="C42" s="16">
        <v>2021</v>
      </c>
      <c r="D42" s="16">
        <v>0.38</v>
      </c>
      <c r="E42" s="16">
        <v>200</v>
      </c>
      <c r="F42" s="16">
        <v>15</v>
      </c>
      <c r="G42" s="32">
        <v>121.72611000000001</v>
      </c>
    </row>
    <row r="43" spans="1:7" x14ac:dyDescent="0.25">
      <c r="A43" s="23" t="s">
        <v>104</v>
      </c>
      <c r="B43" s="16" t="s">
        <v>154</v>
      </c>
      <c r="C43" s="16">
        <v>2021</v>
      </c>
      <c r="D43" s="16">
        <v>0.38</v>
      </c>
      <c r="E43" s="16">
        <v>40</v>
      </c>
      <c r="F43" s="16">
        <v>15</v>
      </c>
      <c r="G43" s="32">
        <v>23.139099999999999</v>
      </c>
    </row>
    <row r="44" spans="1:7" x14ac:dyDescent="0.25">
      <c r="A44" s="23" t="s">
        <v>104</v>
      </c>
      <c r="B44" s="16" t="s">
        <v>155</v>
      </c>
      <c r="C44" s="16">
        <v>2021</v>
      </c>
      <c r="D44" s="16">
        <v>0.38</v>
      </c>
      <c r="E44" s="16">
        <v>40</v>
      </c>
      <c r="F44" s="16">
        <v>15</v>
      </c>
      <c r="G44" s="32">
        <v>27.239100000000001</v>
      </c>
    </row>
    <row r="45" spans="1:7" x14ac:dyDescent="0.25">
      <c r="A45" s="23" t="s">
        <v>104</v>
      </c>
      <c r="B45" s="15" t="s">
        <v>156</v>
      </c>
      <c r="C45" s="16">
        <v>2021</v>
      </c>
      <c r="D45" s="16">
        <v>0.38</v>
      </c>
      <c r="E45" s="16">
        <v>200</v>
      </c>
      <c r="F45" s="16">
        <v>15</v>
      </c>
      <c r="G45" s="32">
        <v>124.54531</v>
      </c>
    </row>
    <row r="46" spans="1:7" s="4" customFormat="1" ht="25.5" x14ac:dyDescent="0.25">
      <c r="A46" s="25" t="s">
        <v>108</v>
      </c>
      <c r="B46" s="20" t="s">
        <v>81</v>
      </c>
      <c r="C46" s="26">
        <f>C47</f>
        <v>2021</v>
      </c>
      <c r="D46" s="26">
        <f>D47</f>
        <v>0.38</v>
      </c>
      <c r="E46" s="26">
        <f>SUM(E47:E48)</f>
        <v>690</v>
      </c>
      <c r="F46" s="26">
        <f>SUM(F47:F48)</f>
        <v>35</v>
      </c>
      <c r="G46" s="29">
        <f>SUM(G47:G48)</f>
        <v>441.66885000000002</v>
      </c>
    </row>
    <row r="47" spans="1:7" x14ac:dyDescent="0.25">
      <c r="A47" s="23" t="s">
        <v>108</v>
      </c>
      <c r="B47" s="14" t="s">
        <v>142</v>
      </c>
      <c r="C47" s="16">
        <v>2021</v>
      </c>
      <c r="D47" s="16">
        <v>0.38</v>
      </c>
      <c r="E47" s="16">
        <v>120</v>
      </c>
      <c r="F47" s="16">
        <v>15</v>
      </c>
      <c r="G47" s="32">
        <v>85.016220000000004</v>
      </c>
    </row>
    <row r="48" spans="1:7" x14ac:dyDescent="0.25">
      <c r="A48" s="23" t="s">
        <v>108</v>
      </c>
      <c r="B48" s="14" t="s">
        <v>147</v>
      </c>
      <c r="C48" s="16">
        <v>2021</v>
      </c>
      <c r="D48" s="16">
        <v>0.38</v>
      </c>
      <c r="E48" s="16">
        <v>570</v>
      </c>
      <c r="F48" s="16">
        <v>20</v>
      </c>
      <c r="G48" s="32">
        <v>356.65262999999999</v>
      </c>
    </row>
    <row r="49" spans="1:7" x14ac:dyDescent="0.25">
      <c r="A49" s="23" t="s">
        <v>106</v>
      </c>
      <c r="B49" s="18" t="s">
        <v>105</v>
      </c>
      <c r="C49" s="24" t="s">
        <v>14</v>
      </c>
      <c r="D49" s="24" t="s">
        <v>14</v>
      </c>
      <c r="E49" s="24" t="s">
        <v>14</v>
      </c>
      <c r="F49" s="24" t="s">
        <v>14</v>
      </c>
      <c r="G49" s="24" t="s">
        <v>14</v>
      </c>
    </row>
    <row r="50" spans="1:7" x14ac:dyDescent="0.25">
      <c r="A50" s="23" t="s">
        <v>107</v>
      </c>
      <c r="B50" s="18" t="s">
        <v>102</v>
      </c>
      <c r="C50" s="24" t="s">
        <v>14</v>
      </c>
      <c r="D50" s="24" t="s">
        <v>14</v>
      </c>
      <c r="E50" s="24" t="s">
        <v>14</v>
      </c>
      <c r="F50" s="24" t="s">
        <v>14</v>
      </c>
      <c r="G50" s="24" t="s">
        <v>14</v>
      </c>
    </row>
    <row r="51" spans="1:7" s="4" customFormat="1" ht="25.5" x14ac:dyDescent="0.25">
      <c r="A51" s="25" t="s">
        <v>109</v>
      </c>
      <c r="B51" s="20" t="s">
        <v>81</v>
      </c>
      <c r="C51" s="19" t="s">
        <v>14</v>
      </c>
      <c r="D51" s="19" t="s">
        <v>14</v>
      </c>
      <c r="E51" s="19" t="s">
        <v>14</v>
      </c>
      <c r="F51" s="19" t="s">
        <v>14</v>
      </c>
      <c r="G51" s="29" t="s">
        <v>14</v>
      </c>
    </row>
    <row r="52" spans="1:7" x14ac:dyDescent="0.25">
      <c r="A52" s="24" t="s">
        <v>16</v>
      </c>
      <c r="B52" s="18" t="s">
        <v>17</v>
      </c>
      <c r="C52" s="19" t="s">
        <v>14</v>
      </c>
      <c r="D52" s="19" t="s">
        <v>14</v>
      </c>
      <c r="E52" s="19" t="s">
        <v>14</v>
      </c>
      <c r="F52" s="19" t="s">
        <v>14</v>
      </c>
      <c r="G52" s="19" t="s">
        <v>14</v>
      </c>
    </row>
    <row r="53" spans="1:7" s="4" customFormat="1" ht="14.25" x14ac:dyDescent="0.25">
      <c r="A53" s="19" t="s">
        <v>18</v>
      </c>
      <c r="B53" s="20" t="s">
        <v>19</v>
      </c>
      <c r="C53" s="19" t="s">
        <v>14</v>
      </c>
      <c r="D53" s="19" t="s">
        <v>14</v>
      </c>
      <c r="E53" s="19" t="s">
        <v>14</v>
      </c>
      <c r="F53" s="19" t="s">
        <v>14</v>
      </c>
      <c r="G53" s="19" t="s">
        <v>14</v>
      </c>
    </row>
    <row r="54" spans="1:7" ht="51" x14ac:dyDescent="0.25">
      <c r="A54" s="24" t="s">
        <v>20</v>
      </c>
      <c r="B54" s="18" t="s">
        <v>21</v>
      </c>
      <c r="C54" s="24" t="s">
        <v>14</v>
      </c>
      <c r="D54" s="24" t="s">
        <v>14</v>
      </c>
      <c r="E54" s="24" t="s">
        <v>14</v>
      </c>
      <c r="F54" s="24" t="s">
        <v>14</v>
      </c>
      <c r="G54" s="24" t="s">
        <v>14</v>
      </c>
    </row>
    <row r="55" spans="1:7" x14ac:dyDescent="0.25">
      <c r="A55" s="24" t="s">
        <v>22</v>
      </c>
      <c r="B55" s="18" t="s">
        <v>23</v>
      </c>
      <c r="C55" s="24" t="s">
        <v>14</v>
      </c>
      <c r="D55" s="24" t="s">
        <v>14</v>
      </c>
      <c r="E55" s="24" t="s">
        <v>14</v>
      </c>
      <c r="F55" s="24" t="s">
        <v>14</v>
      </c>
      <c r="G55" s="24" t="s">
        <v>14</v>
      </c>
    </row>
    <row r="56" spans="1:7" ht="25.5" x14ac:dyDescent="0.25">
      <c r="A56" s="24" t="s">
        <v>24</v>
      </c>
      <c r="B56" s="18" t="s">
        <v>25</v>
      </c>
      <c r="C56" s="24" t="s">
        <v>14</v>
      </c>
      <c r="D56" s="24" t="s">
        <v>14</v>
      </c>
      <c r="E56" s="24" t="s">
        <v>14</v>
      </c>
      <c r="F56" s="24" t="s">
        <v>14</v>
      </c>
      <c r="G56" s="24" t="s">
        <v>14</v>
      </c>
    </row>
    <row r="57" spans="1:7" ht="81.599999999999994" customHeight="1" x14ac:dyDescent="0.25">
      <c r="A57" s="24" t="s">
        <v>26</v>
      </c>
      <c r="B57" s="18" t="s">
        <v>15</v>
      </c>
      <c r="C57" s="51" t="s">
        <v>56</v>
      </c>
      <c r="D57" s="52"/>
      <c r="E57" s="52"/>
      <c r="F57" s="52"/>
      <c r="G57" s="53"/>
    </row>
    <row r="58" spans="1:7" x14ac:dyDescent="0.25">
      <c r="A58" s="24" t="s">
        <v>16</v>
      </c>
      <c r="B58" s="18" t="s">
        <v>17</v>
      </c>
      <c r="C58" s="16"/>
      <c r="D58" s="16"/>
      <c r="E58" s="16"/>
      <c r="F58" s="16"/>
      <c r="G58" s="24"/>
    </row>
    <row r="59" spans="1:7" s="4" customFormat="1" ht="14.25" x14ac:dyDescent="0.25">
      <c r="A59" s="19" t="s">
        <v>27</v>
      </c>
      <c r="B59" s="20" t="s">
        <v>28</v>
      </c>
      <c r="C59" s="19" t="s">
        <v>14</v>
      </c>
      <c r="D59" s="19" t="s">
        <v>14</v>
      </c>
      <c r="E59" s="19" t="s">
        <v>14</v>
      </c>
      <c r="F59" s="19" t="s">
        <v>14</v>
      </c>
      <c r="G59" s="19" t="s">
        <v>14</v>
      </c>
    </row>
    <row r="60" spans="1:7" ht="25.5" x14ac:dyDescent="0.25">
      <c r="A60" s="24" t="s">
        <v>29</v>
      </c>
      <c r="B60" s="18" t="s">
        <v>30</v>
      </c>
      <c r="C60" s="24" t="s">
        <v>14</v>
      </c>
      <c r="D60" s="24" t="s">
        <v>14</v>
      </c>
      <c r="E60" s="24" t="s">
        <v>14</v>
      </c>
      <c r="F60" s="24" t="s">
        <v>14</v>
      </c>
      <c r="G60" s="24" t="s">
        <v>14</v>
      </c>
    </row>
    <row r="61" spans="1:7" ht="51" x14ac:dyDescent="0.25">
      <c r="A61" s="24" t="s">
        <v>31</v>
      </c>
      <c r="B61" s="18" t="s">
        <v>32</v>
      </c>
      <c r="C61" s="51" t="s">
        <v>56</v>
      </c>
      <c r="D61" s="52"/>
      <c r="E61" s="52"/>
      <c r="F61" s="52"/>
      <c r="G61" s="53"/>
    </row>
    <row r="62" spans="1:7" x14ac:dyDescent="0.25">
      <c r="A62" s="24" t="s">
        <v>16</v>
      </c>
      <c r="B62" s="18" t="s">
        <v>17</v>
      </c>
      <c r="C62" s="16"/>
      <c r="D62" s="16"/>
      <c r="E62" s="16"/>
      <c r="F62" s="16"/>
      <c r="G62" s="24"/>
    </row>
    <row r="63" spans="1:7" s="4" customFormat="1" ht="38.25" x14ac:dyDescent="0.25">
      <c r="A63" s="19" t="s">
        <v>33</v>
      </c>
      <c r="B63" s="20" t="s">
        <v>34</v>
      </c>
      <c r="C63" s="19" t="s">
        <v>14</v>
      </c>
      <c r="D63" s="19" t="s">
        <v>14</v>
      </c>
      <c r="E63" s="19" t="s">
        <v>14</v>
      </c>
      <c r="F63" s="19" t="str">
        <f t="shared" ref="F63:G63" si="0">F64</f>
        <v>-</v>
      </c>
      <c r="G63" s="29" t="str">
        <f t="shared" si="0"/>
        <v>-</v>
      </c>
    </row>
    <row r="64" spans="1:7" ht="38.25" x14ac:dyDescent="0.25">
      <c r="A64" s="24" t="s">
        <v>76</v>
      </c>
      <c r="B64" s="18" t="s">
        <v>35</v>
      </c>
      <c r="C64" s="19" t="s">
        <v>14</v>
      </c>
      <c r="D64" s="19" t="s">
        <v>14</v>
      </c>
      <c r="E64" s="19" t="s">
        <v>14</v>
      </c>
      <c r="F64" s="19" t="s">
        <v>14</v>
      </c>
      <c r="G64" s="19" t="s">
        <v>14</v>
      </c>
    </row>
    <row r="65" spans="1:7" ht="25.5" x14ac:dyDescent="0.25">
      <c r="A65" s="24" t="s">
        <v>77</v>
      </c>
      <c r="B65" s="18" t="s">
        <v>36</v>
      </c>
      <c r="C65" s="19" t="s">
        <v>14</v>
      </c>
      <c r="D65" s="19" t="s">
        <v>14</v>
      </c>
      <c r="E65" s="19" t="s">
        <v>14</v>
      </c>
      <c r="F65" s="19" t="s">
        <v>14</v>
      </c>
      <c r="G65" s="19" t="s">
        <v>14</v>
      </c>
    </row>
    <row r="66" spans="1:7" ht="62.25" customHeight="1" x14ac:dyDescent="0.25">
      <c r="A66" s="24" t="s">
        <v>78</v>
      </c>
      <c r="B66" s="18" t="s">
        <v>37</v>
      </c>
      <c r="C66" s="51" t="s">
        <v>56</v>
      </c>
      <c r="D66" s="52"/>
      <c r="E66" s="52"/>
      <c r="F66" s="52"/>
      <c r="G66" s="53"/>
    </row>
    <row r="67" spans="1:7" x14ac:dyDescent="0.25">
      <c r="A67" s="24" t="s">
        <v>16</v>
      </c>
      <c r="B67" s="18" t="s">
        <v>17</v>
      </c>
      <c r="C67" s="19" t="s">
        <v>14</v>
      </c>
      <c r="D67" s="19" t="s">
        <v>14</v>
      </c>
      <c r="E67" s="19" t="s">
        <v>14</v>
      </c>
      <c r="F67" s="19" t="s">
        <v>14</v>
      </c>
      <c r="G67" s="19" t="s">
        <v>14</v>
      </c>
    </row>
    <row r="68" spans="1:7" ht="25.5" x14ac:dyDescent="0.25">
      <c r="A68" s="19" t="s">
        <v>38</v>
      </c>
      <c r="B68" s="20" t="s">
        <v>39</v>
      </c>
      <c r="C68" s="19" t="s">
        <v>14</v>
      </c>
      <c r="D68" s="19" t="s">
        <v>14</v>
      </c>
      <c r="E68" s="19" t="s">
        <v>14</v>
      </c>
      <c r="F68" s="19" t="s">
        <v>14</v>
      </c>
      <c r="G68" s="19" t="s">
        <v>14</v>
      </c>
    </row>
    <row r="69" spans="1:7" ht="25.5" x14ac:dyDescent="0.25">
      <c r="A69" s="24" t="s">
        <v>40</v>
      </c>
      <c r="B69" s="18" t="s">
        <v>41</v>
      </c>
      <c r="C69" s="24" t="s">
        <v>14</v>
      </c>
      <c r="D69" s="24" t="s">
        <v>14</v>
      </c>
      <c r="E69" s="24" t="s">
        <v>14</v>
      </c>
      <c r="F69" s="24" t="s">
        <v>14</v>
      </c>
      <c r="G69" s="24" t="s">
        <v>14</v>
      </c>
    </row>
    <row r="70" spans="1:7" s="4" customFormat="1" ht="25.5" x14ac:dyDescent="0.25">
      <c r="A70" s="24" t="s">
        <v>42</v>
      </c>
      <c r="B70" s="18" t="s">
        <v>36</v>
      </c>
      <c r="C70" s="24" t="s">
        <v>14</v>
      </c>
      <c r="D70" s="24" t="s">
        <v>14</v>
      </c>
      <c r="E70" s="24" t="s">
        <v>14</v>
      </c>
      <c r="F70" s="24" t="s">
        <v>14</v>
      </c>
      <c r="G70" s="24" t="s">
        <v>14</v>
      </c>
    </row>
    <row r="71" spans="1:7" ht="59.45" customHeight="1" x14ac:dyDescent="0.25">
      <c r="A71" s="24" t="s">
        <v>43</v>
      </c>
      <c r="B71" s="18" t="s">
        <v>37</v>
      </c>
      <c r="C71" s="51" t="s">
        <v>56</v>
      </c>
      <c r="D71" s="52"/>
      <c r="E71" s="52"/>
      <c r="F71" s="52"/>
      <c r="G71" s="53"/>
    </row>
    <row r="72" spans="1:7" x14ac:dyDescent="0.25">
      <c r="A72" s="24" t="s">
        <v>16</v>
      </c>
      <c r="B72" s="18" t="s">
        <v>17</v>
      </c>
      <c r="C72" s="16"/>
      <c r="D72" s="16"/>
      <c r="E72" s="16"/>
      <c r="F72" s="16"/>
      <c r="G72" s="24"/>
    </row>
    <row r="73" spans="1:7" ht="25.5" x14ac:dyDescent="0.25">
      <c r="A73" s="19" t="s">
        <v>44</v>
      </c>
      <c r="B73" s="20" t="s">
        <v>45</v>
      </c>
      <c r="C73" s="19" t="s">
        <v>14</v>
      </c>
      <c r="D73" s="19" t="s">
        <v>14</v>
      </c>
      <c r="E73" s="19" t="s">
        <v>14</v>
      </c>
      <c r="F73" s="19" t="s">
        <v>14</v>
      </c>
      <c r="G73" s="19" t="s">
        <v>14</v>
      </c>
    </row>
    <row r="74" spans="1:7" ht="16.149999999999999" customHeight="1" x14ac:dyDescent="0.25">
      <c r="A74" s="24" t="s">
        <v>46</v>
      </c>
      <c r="B74" s="18" t="s">
        <v>47</v>
      </c>
      <c r="C74" s="51" t="s">
        <v>56</v>
      </c>
      <c r="D74" s="52"/>
      <c r="E74" s="52"/>
      <c r="F74" s="52"/>
      <c r="G74" s="53"/>
    </row>
    <row r="75" spans="1:7" s="4" customFormat="1" ht="14.25" x14ac:dyDescent="0.25">
      <c r="A75" s="24" t="s">
        <v>16</v>
      </c>
      <c r="B75" s="18" t="s">
        <v>17</v>
      </c>
      <c r="C75" s="16"/>
      <c r="D75" s="16"/>
      <c r="E75" s="16"/>
      <c r="F75" s="16"/>
      <c r="G75" s="24"/>
    </row>
    <row r="80" spans="1:7" ht="15.75" x14ac:dyDescent="0.25">
      <c r="A80" s="48" t="s">
        <v>130</v>
      </c>
      <c r="B80" s="48"/>
      <c r="C80" s="48"/>
      <c r="D80" s="48"/>
      <c r="E80" s="48"/>
      <c r="F80" s="48"/>
      <c r="G80" s="48"/>
    </row>
  </sheetData>
  <mergeCells count="17">
    <mergeCell ref="C61:G61"/>
    <mergeCell ref="C71:G71"/>
    <mergeCell ref="C74:G74"/>
    <mergeCell ref="A80:G80"/>
    <mergeCell ref="C66:G66"/>
    <mergeCell ref="C57:G57"/>
    <mergeCell ref="F1:G1"/>
    <mergeCell ref="F2:G2"/>
    <mergeCell ref="F3:G3"/>
    <mergeCell ref="F4:G4"/>
    <mergeCell ref="F5:G5"/>
    <mergeCell ref="A7:G7"/>
    <mergeCell ref="A8:G8"/>
    <mergeCell ref="A9:G9"/>
    <mergeCell ref="A10:G10"/>
    <mergeCell ref="A11:G11"/>
    <mergeCell ref="A12:G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B36B2-9AA7-4FF0-A8E2-C4A08D01068E}">
  <dimension ref="A1:G66"/>
  <sheetViews>
    <sheetView view="pageBreakPreview" topLeftCell="C1" zoomScale="95" zoomScaleNormal="100" zoomScaleSheetLayoutView="95" workbookViewId="0">
      <selection activeCell="F40" sqref="F40"/>
    </sheetView>
  </sheetViews>
  <sheetFormatPr defaultColWidth="9.140625" defaultRowHeight="15" x14ac:dyDescent="0.25"/>
  <cols>
    <col min="1" max="1" width="12" style="1" customWidth="1"/>
    <col min="2" max="2" width="47.5703125" style="1" customWidth="1"/>
    <col min="3" max="3" width="9.7109375" style="1" customWidth="1"/>
    <col min="4" max="4" width="12.140625" style="1" customWidth="1"/>
    <col min="5" max="6" width="18.28515625" style="1" customWidth="1"/>
    <col min="7" max="7" width="18.28515625" style="7" customWidth="1"/>
    <col min="8" max="8" width="12.28515625" style="1" customWidth="1"/>
    <col min="9" max="16384" width="9.140625" style="1"/>
  </cols>
  <sheetData>
    <row r="1" spans="1:7" x14ac:dyDescent="0.25">
      <c r="F1" s="54" t="s">
        <v>87</v>
      </c>
      <c r="G1" s="54"/>
    </row>
    <row r="2" spans="1:7" x14ac:dyDescent="0.25">
      <c r="F2" s="54" t="s">
        <v>1</v>
      </c>
      <c r="G2" s="54"/>
    </row>
    <row r="3" spans="1:7" x14ac:dyDescent="0.25">
      <c r="F3" s="54" t="s">
        <v>2</v>
      </c>
      <c r="G3" s="54"/>
    </row>
    <row r="4" spans="1:7" x14ac:dyDescent="0.25">
      <c r="F4" s="54" t="s">
        <v>3</v>
      </c>
      <c r="G4" s="54"/>
    </row>
    <row r="5" spans="1:7" x14ac:dyDescent="0.25">
      <c r="F5" s="54" t="s">
        <v>4</v>
      </c>
      <c r="G5" s="54"/>
    </row>
    <row r="7" spans="1:7" ht="15.75" x14ac:dyDescent="0.25">
      <c r="A7" s="48" t="s">
        <v>5</v>
      </c>
      <c r="B7" s="48"/>
      <c r="C7" s="48"/>
      <c r="D7" s="48"/>
      <c r="E7" s="48"/>
      <c r="F7" s="48"/>
      <c r="G7" s="48"/>
    </row>
    <row r="8" spans="1:7" ht="15.75" x14ac:dyDescent="0.25">
      <c r="A8" s="48" t="s">
        <v>84</v>
      </c>
      <c r="B8" s="48"/>
      <c r="C8" s="48"/>
      <c r="D8" s="48"/>
      <c r="E8" s="48"/>
      <c r="F8" s="48"/>
      <c r="G8" s="48"/>
    </row>
    <row r="9" spans="1:7" ht="15.75" x14ac:dyDescent="0.25">
      <c r="A9" s="48" t="s">
        <v>83</v>
      </c>
      <c r="B9" s="48"/>
      <c r="C9" s="48"/>
      <c r="D9" s="48"/>
      <c r="E9" s="48"/>
      <c r="F9" s="48"/>
      <c r="G9" s="48"/>
    </row>
    <row r="10" spans="1:7" ht="15.75" x14ac:dyDescent="0.25">
      <c r="A10" s="49" t="s">
        <v>57</v>
      </c>
      <c r="B10" s="49"/>
      <c r="C10" s="49"/>
      <c r="D10" s="49"/>
      <c r="E10" s="49"/>
      <c r="F10" s="49"/>
      <c r="G10" s="49"/>
    </row>
    <row r="11" spans="1:7" ht="15.75" x14ac:dyDescent="0.25">
      <c r="A11" s="49" t="s">
        <v>159</v>
      </c>
      <c r="B11" s="49"/>
      <c r="C11" s="49"/>
      <c r="D11" s="49"/>
      <c r="E11" s="49"/>
      <c r="F11" s="49"/>
      <c r="G11" s="49"/>
    </row>
    <row r="12" spans="1:7" x14ac:dyDescent="0.25">
      <c r="A12" s="50" t="s">
        <v>85</v>
      </c>
      <c r="B12" s="50"/>
      <c r="C12" s="50"/>
      <c r="D12" s="50"/>
      <c r="E12" s="50"/>
      <c r="F12" s="50"/>
      <c r="G12" s="50"/>
    </row>
    <row r="14" spans="1:7" ht="60" x14ac:dyDescent="0.25">
      <c r="A14" s="3" t="s">
        <v>58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113</v>
      </c>
      <c r="G14" s="3" t="s">
        <v>11</v>
      </c>
    </row>
    <row r="15" spans="1:7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</row>
    <row r="16" spans="1:7" s="4" customFormat="1" ht="14.25" x14ac:dyDescent="0.25">
      <c r="A16" s="19" t="s">
        <v>12</v>
      </c>
      <c r="B16" s="20" t="s">
        <v>13</v>
      </c>
      <c r="C16" s="21">
        <v>2022</v>
      </c>
      <c r="D16" s="21">
        <f>D17</f>
        <v>0.38</v>
      </c>
      <c r="E16" s="19">
        <f>E20+E37</f>
        <v>2669</v>
      </c>
      <c r="F16" s="19">
        <f>F20+F37</f>
        <v>525.79999999999995</v>
      </c>
      <c r="G16" s="29">
        <f>G20+G37</f>
        <v>5146.4324892339855</v>
      </c>
    </row>
    <row r="17" spans="1:7" x14ac:dyDescent="0.25">
      <c r="A17" s="23" t="s">
        <v>48</v>
      </c>
      <c r="B17" s="18" t="s">
        <v>49</v>
      </c>
      <c r="C17" s="35">
        <f>C18</f>
        <v>2022</v>
      </c>
      <c r="D17" s="35">
        <f>D18</f>
        <v>0.38</v>
      </c>
      <c r="E17" s="24">
        <f t="shared" ref="E17:G18" si="0">E18</f>
        <v>2669</v>
      </c>
      <c r="F17" s="24">
        <f t="shared" si="0"/>
        <v>525.79999999999995</v>
      </c>
      <c r="G17" s="30">
        <f t="shared" si="0"/>
        <v>5146.4324892339855</v>
      </c>
    </row>
    <row r="18" spans="1:7" x14ac:dyDescent="0.25">
      <c r="A18" s="23" t="s">
        <v>50</v>
      </c>
      <c r="B18" s="18" t="s">
        <v>51</v>
      </c>
      <c r="C18" s="35">
        <f>C19</f>
        <v>2022</v>
      </c>
      <c r="D18" s="35">
        <f>D19</f>
        <v>0.38</v>
      </c>
      <c r="E18" s="24">
        <f t="shared" si="0"/>
        <v>2669</v>
      </c>
      <c r="F18" s="24">
        <f t="shared" si="0"/>
        <v>525.79999999999995</v>
      </c>
      <c r="G18" s="30">
        <f t="shared" si="0"/>
        <v>5146.4324892339855</v>
      </c>
    </row>
    <row r="19" spans="1:7" x14ac:dyDescent="0.25">
      <c r="A19" s="23" t="s">
        <v>103</v>
      </c>
      <c r="B19" s="18" t="s">
        <v>101</v>
      </c>
      <c r="C19" s="35">
        <f>C20</f>
        <v>2022</v>
      </c>
      <c r="D19" s="35">
        <f>D20</f>
        <v>0.38</v>
      </c>
      <c r="E19" s="24">
        <f>E20+E37</f>
        <v>2669</v>
      </c>
      <c r="F19" s="24">
        <f>F20+F37</f>
        <v>525.79999999999995</v>
      </c>
      <c r="G19" s="30">
        <f>G20+G37</f>
        <v>5146.4324892339855</v>
      </c>
    </row>
    <row r="20" spans="1:7" s="4" customFormat="1" ht="25.5" x14ac:dyDescent="0.25">
      <c r="A20" s="25" t="s">
        <v>104</v>
      </c>
      <c r="B20" s="20" t="s">
        <v>55</v>
      </c>
      <c r="C20" s="26">
        <v>2022</v>
      </c>
      <c r="D20" s="26">
        <v>0.38</v>
      </c>
      <c r="E20" s="19">
        <f>SUM(E21:E36)</f>
        <v>2219</v>
      </c>
      <c r="F20" s="19">
        <f>SUM(F21:F36)</f>
        <v>286</v>
      </c>
      <c r="G20" s="29">
        <f>SUM(G21:G36)</f>
        <v>4621.9553702693502</v>
      </c>
    </row>
    <row r="21" spans="1:7" x14ac:dyDescent="0.25">
      <c r="A21" s="23" t="s">
        <v>104</v>
      </c>
      <c r="B21" s="14" t="s">
        <v>160</v>
      </c>
      <c r="C21" s="16">
        <v>2022</v>
      </c>
      <c r="D21" s="16">
        <v>0.38</v>
      </c>
      <c r="E21" s="24">
        <v>80</v>
      </c>
      <c r="F21" s="24">
        <v>15</v>
      </c>
      <c r="G21" s="32">
        <v>36.17849443203179</v>
      </c>
    </row>
    <row r="22" spans="1:7" x14ac:dyDescent="0.25">
      <c r="A22" s="23" t="s">
        <v>104</v>
      </c>
      <c r="B22" s="15" t="s">
        <v>161</v>
      </c>
      <c r="C22" s="16">
        <v>2022</v>
      </c>
      <c r="D22" s="16">
        <v>0.38</v>
      </c>
      <c r="E22" s="24">
        <v>110</v>
      </c>
      <c r="F22" s="24">
        <v>8</v>
      </c>
      <c r="G22" s="32">
        <v>255.59799951011041</v>
      </c>
    </row>
    <row r="23" spans="1:7" x14ac:dyDescent="0.25">
      <c r="A23" s="23" t="s">
        <v>104</v>
      </c>
      <c r="B23" s="14" t="s">
        <v>162</v>
      </c>
      <c r="C23" s="16">
        <v>2022</v>
      </c>
      <c r="D23" s="16">
        <v>0.38</v>
      </c>
      <c r="E23" s="24">
        <v>210</v>
      </c>
      <c r="F23" s="24">
        <v>9</v>
      </c>
      <c r="G23" s="32">
        <v>487.9598172465744</v>
      </c>
    </row>
    <row r="24" spans="1:7" x14ac:dyDescent="0.25">
      <c r="A24" s="23" t="s">
        <v>104</v>
      </c>
      <c r="B24" s="14" t="s">
        <v>163</v>
      </c>
      <c r="C24" s="16">
        <v>2022</v>
      </c>
      <c r="D24" s="16">
        <v>0.38</v>
      </c>
      <c r="E24" s="24">
        <v>260</v>
      </c>
      <c r="F24" s="24">
        <v>8</v>
      </c>
      <c r="G24" s="32">
        <v>604.1407261148064</v>
      </c>
    </row>
    <row r="25" spans="1:7" x14ac:dyDescent="0.25">
      <c r="A25" s="23" t="s">
        <v>104</v>
      </c>
      <c r="B25" s="14" t="s">
        <v>164</v>
      </c>
      <c r="C25" s="16">
        <v>2022</v>
      </c>
      <c r="D25" s="16">
        <v>0.38</v>
      </c>
      <c r="E25" s="24">
        <v>429</v>
      </c>
      <c r="F25" s="24">
        <v>8</v>
      </c>
      <c r="G25" s="32">
        <v>996.83219808943056</v>
      </c>
    </row>
    <row r="26" spans="1:7" x14ac:dyDescent="0.25">
      <c r="A26" s="23" t="s">
        <v>104</v>
      </c>
      <c r="B26" s="14" t="s">
        <v>165</v>
      </c>
      <c r="C26" s="16">
        <v>2022</v>
      </c>
      <c r="D26" s="16">
        <v>0.38</v>
      </c>
      <c r="E26" s="24">
        <v>120</v>
      </c>
      <c r="F26" s="24">
        <v>15</v>
      </c>
      <c r="G26" s="32">
        <v>278.83418128375678</v>
      </c>
    </row>
    <row r="27" spans="1:7" x14ac:dyDescent="0.25">
      <c r="A27" s="23" t="s">
        <v>104</v>
      </c>
      <c r="B27" s="14" t="s">
        <v>166</v>
      </c>
      <c r="C27" s="16">
        <v>2022</v>
      </c>
      <c r="D27" s="16">
        <v>0.38</v>
      </c>
      <c r="E27" s="24">
        <v>150</v>
      </c>
      <c r="F27" s="24">
        <v>9</v>
      </c>
      <c r="G27" s="32">
        <v>348.54272660469599</v>
      </c>
    </row>
    <row r="28" spans="1:7" x14ac:dyDescent="0.25">
      <c r="A28" s="23" t="s">
        <v>104</v>
      </c>
      <c r="B28" s="14" t="s">
        <v>167</v>
      </c>
      <c r="C28" s="16">
        <v>2022</v>
      </c>
      <c r="D28" s="16">
        <v>0.38</v>
      </c>
      <c r="E28" s="24">
        <v>105</v>
      </c>
      <c r="F28" s="24">
        <v>8</v>
      </c>
      <c r="G28" s="32">
        <v>243.9799086232872</v>
      </c>
    </row>
    <row r="29" spans="1:7" x14ac:dyDescent="0.25">
      <c r="A29" s="23" t="s">
        <v>104</v>
      </c>
      <c r="B29" s="14" t="s">
        <v>168</v>
      </c>
      <c r="C29" s="16">
        <v>2022</v>
      </c>
      <c r="D29" s="16">
        <v>0.38</v>
      </c>
      <c r="E29" s="24">
        <v>85</v>
      </c>
      <c r="F29" s="24">
        <v>8</v>
      </c>
      <c r="G29" s="32">
        <v>197.50754507599441</v>
      </c>
    </row>
    <row r="30" spans="1:7" x14ac:dyDescent="0.25">
      <c r="A30" s="23" t="s">
        <v>104</v>
      </c>
      <c r="B30" s="14" t="s">
        <v>169</v>
      </c>
      <c r="C30" s="16">
        <v>2022</v>
      </c>
      <c r="D30" s="16">
        <v>0.38</v>
      </c>
      <c r="E30" s="24">
        <v>70</v>
      </c>
      <c r="F30" s="24">
        <v>8</v>
      </c>
      <c r="G30" s="32">
        <v>162.65327241552478</v>
      </c>
    </row>
    <row r="31" spans="1:7" x14ac:dyDescent="0.25">
      <c r="A31" s="23" t="s">
        <v>104</v>
      </c>
      <c r="B31" s="14" t="s">
        <v>170</v>
      </c>
      <c r="C31" s="16">
        <v>2022</v>
      </c>
      <c r="D31" s="16">
        <v>0.38</v>
      </c>
      <c r="E31" s="24">
        <v>105</v>
      </c>
      <c r="F31" s="24">
        <v>15</v>
      </c>
      <c r="G31" s="32">
        <v>243.9799086232872</v>
      </c>
    </row>
    <row r="32" spans="1:7" x14ac:dyDescent="0.25">
      <c r="A32" s="23" t="s">
        <v>104</v>
      </c>
      <c r="B32" s="14" t="s">
        <v>171</v>
      </c>
      <c r="C32" s="16">
        <v>2022</v>
      </c>
      <c r="D32" s="16">
        <v>0.38</v>
      </c>
      <c r="E32" s="24">
        <v>200</v>
      </c>
      <c r="F32" s="24">
        <v>15</v>
      </c>
      <c r="G32" s="32">
        <v>464.72363547292804</v>
      </c>
    </row>
    <row r="33" spans="1:7" x14ac:dyDescent="0.25">
      <c r="A33" s="23" t="s">
        <v>104</v>
      </c>
      <c r="B33" s="14" t="s">
        <v>172</v>
      </c>
      <c r="C33" s="16">
        <v>2022</v>
      </c>
      <c r="D33" s="16">
        <v>0.38</v>
      </c>
      <c r="E33" s="24">
        <v>105</v>
      </c>
      <c r="F33" s="24">
        <v>15</v>
      </c>
      <c r="G33" s="32">
        <v>142.72801953172501</v>
      </c>
    </row>
    <row r="34" spans="1:7" ht="25.5" x14ac:dyDescent="0.25">
      <c r="A34" s="23" t="s">
        <v>104</v>
      </c>
      <c r="B34" s="16" t="s">
        <v>173</v>
      </c>
      <c r="C34" s="16">
        <v>2022</v>
      </c>
      <c r="D34" s="16">
        <v>0.38</v>
      </c>
      <c r="E34" s="24">
        <v>80</v>
      </c>
      <c r="F34" s="24">
        <v>115</v>
      </c>
      <c r="G34" s="32">
        <v>94.797856669153532</v>
      </c>
    </row>
    <row r="35" spans="1:7" ht="25.5" x14ac:dyDescent="0.25">
      <c r="A35" s="23" t="s">
        <v>104</v>
      </c>
      <c r="B35" s="16" t="s">
        <v>174</v>
      </c>
      <c r="C35" s="16">
        <v>2022</v>
      </c>
      <c r="D35" s="16">
        <v>0.38</v>
      </c>
      <c r="E35" s="24">
        <v>60</v>
      </c>
      <c r="F35" s="24">
        <v>15</v>
      </c>
      <c r="G35" s="32">
        <v>25.095938338920654</v>
      </c>
    </row>
    <row r="36" spans="1:7" ht="25.5" x14ac:dyDescent="0.25">
      <c r="A36" s="23" t="s">
        <v>104</v>
      </c>
      <c r="B36" s="16" t="s">
        <v>175</v>
      </c>
      <c r="C36" s="16">
        <v>2022</v>
      </c>
      <c r="D36" s="16">
        <v>0.38</v>
      </c>
      <c r="E36" s="24">
        <v>50</v>
      </c>
      <c r="F36" s="24">
        <v>15</v>
      </c>
      <c r="G36" s="32">
        <v>38.403142237121742</v>
      </c>
    </row>
    <row r="37" spans="1:7" s="4" customFormat="1" ht="25.5" x14ac:dyDescent="0.25">
      <c r="A37" s="25" t="s">
        <v>108</v>
      </c>
      <c r="B37" s="20" t="s">
        <v>81</v>
      </c>
      <c r="C37" s="26">
        <v>2022</v>
      </c>
      <c r="D37" s="26">
        <f>D38</f>
        <v>10</v>
      </c>
      <c r="E37" s="19">
        <f>SUM(E38:E38)</f>
        <v>450</v>
      </c>
      <c r="F37" s="19">
        <f>SUM(F38:F38)</f>
        <v>239.8</v>
      </c>
      <c r="G37" s="29">
        <f>SUM(G38:G38)</f>
        <v>524.47711896463545</v>
      </c>
    </row>
    <row r="38" spans="1:7" x14ac:dyDescent="0.25">
      <c r="A38" s="23" t="s">
        <v>108</v>
      </c>
      <c r="B38" s="14" t="s">
        <v>176</v>
      </c>
      <c r="C38" s="16">
        <v>2022</v>
      </c>
      <c r="D38" s="16">
        <v>10</v>
      </c>
      <c r="E38" s="24">
        <v>450</v>
      </c>
      <c r="F38" s="24">
        <v>239.8</v>
      </c>
      <c r="G38" s="32">
        <v>524.47711896463545</v>
      </c>
    </row>
    <row r="39" spans="1:7" s="4" customFormat="1" ht="14.25" x14ac:dyDescent="0.25">
      <c r="A39" s="19" t="s">
        <v>18</v>
      </c>
      <c r="B39" s="20" t="s">
        <v>19</v>
      </c>
      <c r="C39" s="19" t="s">
        <v>14</v>
      </c>
      <c r="D39" s="19" t="s">
        <v>14</v>
      </c>
      <c r="E39" s="19" t="s">
        <v>14</v>
      </c>
      <c r="F39" s="24" t="s">
        <v>14</v>
      </c>
      <c r="G39" s="19" t="s">
        <v>14</v>
      </c>
    </row>
    <row r="40" spans="1:7" ht="51" x14ac:dyDescent="0.25">
      <c r="A40" s="24" t="s">
        <v>20</v>
      </c>
      <c r="B40" s="18" t="s">
        <v>21</v>
      </c>
      <c r="C40" s="24" t="s">
        <v>14</v>
      </c>
      <c r="D40" s="24" t="s">
        <v>14</v>
      </c>
      <c r="E40" s="24" t="s">
        <v>14</v>
      </c>
      <c r="F40" s="24" t="s">
        <v>14</v>
      </c>
      <c r="G40" s="24" t="s">
        <v>14</v>
      </c>
    </row>
    <row r="41" spans="1:7" x14ac:dyDescent="0.25">
      <c r="A41" s="24" t="s">
        <v>22</v>
      </c>
      <c r="B41" s="18" t="s">
        <v>23</v>
      </c>
      <c r="C41" s="24" t="s">
        <v>14</v>
      </c>
      <c r="D41" s="24" t="s">
        <v>14</v>
      </c>
      <c r="E41" s="24" t="s">
        <v>14</v>
      </c>
      <c r="F41" s="24" t="s">
        <v>14</v>
      </c>
      <c r="G41" s="24" t="s">
        <v>14</v>
      </c>
    </row>
    <row r="42" spans="1:7" ht="25.5" x14ac:dyDescent="0.25">
      <c r="A42" s="24" t="s">
        <v>24</v>
      </c>
      <c r="B42" s="18" t="s">
        <v>25</v>
      </c>
      <c r="C42" s="24" t="s">
        <v>14</v>
      </c>
      <c r="D42" s="24" t="s">
        <v>14</v>
      </c>
      <c r="E42" s="24" t="s">
        <v>14</v>
      </c>
      <c r="F42" s="24" t="s">
        <v>14</v>
      </c>
      <c r="G42" s="24" t="s">
        <v>14</v>
      </c>
    </row>
    <row r="43" spans="1:7" ht="81.599999999999994" customHeight="1" x14ac:dyDescent="0.25">
      <c r="A43" s="24" t="s">
        <v>26</v>
      </c>
      <c r="B43" s="18" t="s">
        <v>15</v>
      </c>
      <c r="C43" s="51" t="s">
        <v>56</v>
      </c>
      <c r="D43" s="52"/>
      <c r="E43" s="52"/>
      <c r="F43" s="52"/>
      <c r="G43" s="53"/>
    </row>
    <row r="44" spans="1:7" x14ac:dyDescent="0.25">
      <c r="A44" s="24" t="s">
        <v>16</v>
      </c>
      <c r="B44" s="18" t="s">
        <v>17</v>
      </c>
      <c r="C44" s="16"/>
      <c r="D44" s="16"/>
      <c r="E44" s="16"/>
      <c r="F44" s="16"/>
      <c r="G44" s="24"/>
    </row>
    <row r="45" spans="1:7" s="4" customFormat="1" ht="14.25" x14ac:dyDescent="0.25">
      <c r="A45" s="19" t="s">
        <v>27</v>
      </c>
      <c r="B45" s="20" t="s">
        <v>28</v>
      </c>
      <c r="C45" s="19" t="s">
        <v>14</v>
      </c>
      <c r="D45" s="19" t="s">
        <v>14</v>
      </c>
      <c r="E45" s="19" t="s">
        <v>14</v>
      </c>
      <c r="F45" s="19" t="s">
        <v>14</v>
      </c>
      <c r="G45" s="19" t="s">
        <v>14</v>
      </c>
    </row>
    <row r="46" spans="1:7" ht="25.5" x14ac:dyDescent="0.25">
      <c r="A46" s="24" t="s">
        <v>29</v>
      </c>
      <c r="B46" s="18" t="s">
        <v>30</v>
      </c>
      <c r="C46" s="24" t="s">
        <v>14</v>
      </c>
      <c r="D46" s="24" t="s">
        <v>14</v>
      </c>
      <c r="E46" s="24" t="s">
        <v>14</v>
      </c>
      <c r="F46" s="24" t="s">
        <v>14</v>
      </c>
      <c r="G46" s="24" t="s">
        <v>14</v>
      </c>
    </row>
    <row r="47" spans="1:7" ht="51" x14ac:dyDescent="0.25">
      <c r="A47" s="24" t="s">
        <v>31</v>
      </c>
      <c r="B47" s="18" t="s">
        <v>32</v>
      </c>
      <c r="C47" s="51" t="s">
        <v>56</v>
      </c>
      <c r="D47" s="52"/>
      <c r="E47" s="52"/>
      <c r="F47" s="52"/>
      <c r="G47" s="53"/>
    </row>
    <row r="48" spans="1:7" x14ac:dyDescent="0.25">
      <c r="A48" s="24" t="s">
        <v>16</v>
      </c>
      <c r="B48" s="18" t="s">
        <v>17</v>
      </c>
      <c r="C48" s="16"/>
      <c r="D48" s="16"/>
      <c r="E48" s="16"/>
      <c r="F48" s="16"/>
      <c r="G48" s="24"/>
    </row>
    <row r="49" spans="1:7" s="4" customFormat="1" ht="38.25" x14ac:dyDescent="0.25">
      <c r="A49" s="19" t="s">
        <v>33</v>
      </c>
      <c r="B49" s="20" t="s">
        <v>34</v>
      </c>
      <c r="C49" s="19">
        <f t="shared" ref="C49:D51" si="1">C50</f>
        <v>2022</v>
      </c>
      <c r="D49" s="19">
        <f t="shared" si="1"/>
        <v>10</v>
      </c>
      <c r="E49" s="19" t="s">
        <v>14</v>
      </c>
      <c r="F49" s="19">
        <f t="shared" ref="F49:G49" si="2">F50</f>
        <v>250</v>
      </c>
      <c r="G49" s="29">
        <f t="shared" si="2"/>
        <v>905.65337877841307</v>
      </c>
    </row>
    <row r="50" spans="1:7" ht="38.25" x14ac:dyDescent="0.25">
      <c r="A50" s="23" t="s">
        <v>65</v>
      </c>
      <c r="B50" s="18" t="s">
        <v>35</v>
      </c>
      <c r="C50" s="24">
        <f t="shared" si="1"/>
        <v>2022</v>
      </c>
      <c r="D50" s="24">
        <f t="shared" si="1"/>
        <v>10</v>
      </c>
      <c r="E50" s="24" t="s">
        <v>14</v>
      </c>
      <c r="F50" s="24">
        <f>F51</f>
        <v>250</v>
      </c>
      <c r="G50" s="30">
        <f>G51</f>
        <v>905.65337877841307</v>
      </c>
    </row>
    <row r="51" spans="1:7" x14ac:dyDescent="0.25">
      <c r="A51" s="23" t="s">
        <v>66</v>
      </c>
      <c r="B51" s="18" t="s">
        <v>177</v>
      </c>
      <c r="C51" s="24">
        <f t="shared" si="1"/>
        <v>2022</v>
      </c>
      <c r="D51" s="24">
        <f t="shared" si="1"/>
        <v>10</v>
      </c>
      <c r="E51" s="24" t="s">
        <v>14</v>
      </c>
      <c r="F51" s="24">
        <f>F52</f>
        <v>250</v>
      </c>
      <c r="G51" s="30">
        <f>G52</f>
        <v>905.65337877841307</v>
      </c>
    </row>
    <row r="52" spans="1:7" ht="25.5" x14ac:dyDescent="0.25">
      <c r="A52" s="23" t="s">
        <v>67</v>
      </c>
      <c r="B52" s="18" t="s">
        <v>178</v>
      </c>
      <c r="C52" s="24">
        <v>2022</v>
      </c>
      <c r="D52" s="24">
        <v>10</v>
      </c>
      <c r="E52" s="24" t="s">
        <v>14</v>
      </c>
      <c r="F52" s="24">
        <v>250</v>
      </c>
      <c r="G52" s="30">
        <v>905.65337877841307</v>
      </c>
    </row>
    <row r="53" spans="1:7" x14ac:dyDescent="0.25">
      <c r="A53" s="24" t="s">
        <v>16</v>
      </c>
      <c r="B53" s="18" t="s">
        <v>17</v>
      </c>
      <c r="C53" s="19" t="s">
        <v>14</v>
      </c>
      <c r="D53" s="19" t="s">
        <v>14</v>
      </c>
      <c r="E53" s="19" t="s">
        <v>14</v>
      </c>
      <c r="F53" s="19" t="s">
        <v>14</v>
      </c>
      <c r="G53" s="19" t="s">
        <v>14</v>
      </c>
    </row>
    <row r="54" spans="1:7" ht="25.5" x14ac:dyDescent="0.25">
      <c r="A54" s="19" t="s">
        <v>38</v>
      </c>
      <c r="B54" s="20" t="s">
        <v>39</v>
      </c>
      <c r="C54" s="19" t="s">
        <v>14</v>
      </c>
      <c r="D54" s="19" t="s">
        <v>14</v>
      </c>
      <c r="E54" s="19" t="s">
        <v>14</v>
      </c>
      <c r="F54" s="19" t="s">
        <v>14</v>
      </c>
      <c r="G54" s="19" t="s">
        <v>14</v>
      </c>
    </row>
    <row r="55" spans="1:7" ht="25.5" x14ac:dyDescent="0.25">
      <c r="A55" s="24" t="s">
        <v>40</v>
      </c>
      <c r="B55" s="18" t="s">
        <v>41</v>
      </c>
      <c r="C55" s="24" t="s">
        <v>14</v>
      </c>
      <c r="D55" s="24" t="s">
        <v>14</v>
      </c>
      <c r="E55" s="24" t="s">
        <v>14</v>
      </c>
      <c r="F55" s="24" t="s">
        <v>14</v>
      </c>
      <c r="G55" s="24" t="s">
        <v>14</v>
      </c>
    </row>
    <row r="56" spans="1:7" s="4" customFormat="1" ht="25.5" x14ac:dyDescent="0.25">
      <c r="A56" s="24" t="s">
        <v>42</v>
      </c>
      <c r="B56" s="18" t="s">
        <v>36</v>
      </c>
      <c r="C56" s="24" t="s">
        <v>14</v>
      </c>
      <c r="D56" s="24" t="s">
        <v>14</v>
      </c>
      <c r="E56" s="24" t="s">
        <v>14</v>
      </c>
      <c r="F56" s="24" t="s">
        <v>14</v>
      </c>
      <c r="G56" s="24" t="s">
        <v>14</v>
      </c>
    </row>
    <row r="57" spans="1:7" ht="59.45" customHeight="1" x14ac:dyDescent="0.25">
      <c r="A57" s="24" t="s">
        <v>43</v>
      </c>
      <c r="B57" s="18" t="s">
        <v>37</v>
      </c>
      <c r="C57" s="51" t="s">
        <v>56</v>
      </c>
      <c r="D57" s="52"/>
      <c r="E57" s="52"/>
      <c r="F57" s="52"/>
      <c r="G57" s="53"/>
    </row>
    <row r="58" spans="1:7" x14ac:dyDescent="0.25">
      <c r="A58" s="24" t="s">
        <v>16</v>
      </c>
      <c r="B58" s="18" t="s">
        <v>17</v>
      </c>
      <c r="C58" s="16"/>
      <c r="D58" s="16"/>
      <c r="E58" s="16"/>
      <c r="F58" s="16"/>
      <c r="G58" s="24"/>
    </row>
    <row r="59" spans="1:7" ht="25.5" x14ac:dyDescent="0.25">
      <c r="A59" s="19" t="s">
        <v>44</v>
      </c>
      <c r="B59" s="20" t="s">
        <v>45</v>
      </c>
      <c r="C59" s="19" t="s">
        <v>14</v>
      </c>
      <c r="D59" s="19" t="s">
        <v>14</v>
      </c>
      <c r="E59" s="19" t="s">
        <v>14</v>
      </c>
      <c r="F59" s="19" t="s">
        <v>14</v>
      </c>
      <c r="G59" s="19" t="s">
        <v>14</v>
      </c>
    </row>
    <row r="60" spans="1:7" ht="16.149999999999999" customHeight="1" x14ac:dyDescent="0.25">
      <c r="A60" s="24" t="s">
        <v>46</v>
      </c>
      <c r="B60" s="18" t="s">
        <v>47</v>
      </c>
      <c r="C60" s="51" t="s">
        <v>56</v>
      </c>
      <c r="D60" s="52"/>
      <c r="E60" s="52"/>
      <c r="F60" s="52"/>
      <c r="G60" s="53"/>
    </row>
    <row r="61" spans="1:7" s="4" customFormat="1" ht="14.25" x14ac:dyDescent="0.25">
      <c r="A61" s="24" t="s">
        <v>16</v>
      </c>
      <c r="B61" s="18" t="s">
        <v>17</v>
      </c>
      <c r="C61" s="16"/>
      <c r="D61" s="16"/>
      <c r="E61" s="16"/>
      <c r="F61" s="16"/>
      <c r="G61" s="24"/>
    </row>
    <row r="66" spans="1:7" ht="15.75" x14ac:dyDescent="0.25">
      <c r="A66" s="48" t="s">
        <v>130</v>
      </c>
      <c r="B66" s="48"/>
      <c r="C66" s="48"/>
      <c r="D66" s="48"/>
      <c r="E66" s="48"/>
      <c r="F66" s="48"/>
      <c r="G66" s="48"/>
    </row>
  </sheetData>
  <mergeCells count="16">
    <mergeCell ref="A7:G7"/>
    <mergeCell ref="F1:G1"/>
    <mergeCell ref="F2:G2"/>
    <mergeCell ref="F3:G3"/>
    <mergeCell ref="F4:G4"/>
    <mergeCell ref="F5:G5"/>
    <mergeCell ref="C47:G47"/>
    <mergeCell ref="C57:G57"/>
    <mergeCell ref="C60:G60"/>
    <mergeCell ref="A66:G66"/>
    <mergeCell ref="A8:G8"/>
    <mergeCell ref="A9:G9"/>
    <mergeCell ref="A10:G10"/>
    <mergeCell ref="A11:G11"/>
    <mergeCell ref="A12:G12"/>
    <mergeCell ref="C43:G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4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E6502-4CAD-48B5-B168-A4F076505201}">
  <dimension ref="A1:F7"/>
  <sheetViews>
    <sheetView workbookViewId="0">
      <selection activeCell="C6" sqref="C6"/>
    </sheetView>
  </sheetViews>
  <sheetFormatPr defaultRowHeight="15" x14ac:dyDescent="0.25"/>
  <cols>
    <col min="1" max="1" width="6.85546875" style="37" customWidth="1"/>
    <col min="2" max="2" width="45" style="37" customWidth="1"/>
    <col min="3" max="3" width="14.7109375" style="37" customWidth="1"/>
    <col min="4" max="4" width="11.7109375" style="37" customWidth="1"/>
    <col min="5" max="16384" width="9.140625" style="37"/>
  </cols>
  <sheetData>
    <row r="1" spans="1:6" ht="74.25" customHeight="1" x14ac:dyDescent="0.25">
      <c r="A1" s="55" t="s">
        <v>179</v>
      </c>
      <c r="B1" s="55"/>
      <c r="C1" s="55"/>
      <c r="D1" s="55"/>
      <c r="E1" s="36"/>
      <c r="F1" s="36"/>
    </row>
    <row r="2" spans="1:6" ht="69.75" customHeight="1" x14ac:dyDescent="0.25">
      <c r="A2" s="56" t="s">
        <v>180</v>
      </c>
      <c r="B2" s="56"/>
      <c r="C2" s="56"/>
      <c r="D2" s="56"/>
    </row>
    <row r="3" spans="1:6" x14ac:dyDescent="0.25">
      <c r="A3" s="38"/>
      <c r="B3" s="38"/>
      <c r="C3" s="38"/>
      <c r="D3" s="38"/>
    </row>
    <row r="4" spans="1:6" ht="120" x14ac:dyDescent="0.25">
      <c r="A4" s="3" t="s">
        <v>58</v>
      </c>
      <c r="B4" s="39" t="s">
        <v>181</v>
      </c>
      <c r="C4" s="3" t="s">
        <v>182</v>
      </c>
      <c r="D4" s="3" t="s">
        <v>183</v>
      </c>
    </row>
    <row r="5" spans="1:6" ht="30" x14ac:dyDescent="0.25">
      <c r="A5" s="3">
        <v>1</v>
      </c>
      <c r="B5" s="40" t="s">
        <v>184</v>
      </c>
      <c r="C5" s="41" t="s">
        <v>14</v>
      </c>
      <c r="D5" s="41" t="s">
        <v>14</v>
      </c>
    </row>
    <row r="6" spans="1:6" ht="60" x14ac:dyDescent="0.25">
      <c r="A6" s="3">
        <v>2</v>
      </c>
      <c r="B6" s="40" t="s">
        <v>185</v>
      </c>
      <c r="C6" s="42">
        <f>356.33+905.65</f>
        <v>1261.98</v>
      </c>
      <c r="D6" s="41">
        <f>160+250</f>
        <v>410</v>
      </c>
    </row>
    <row r="7" spans="1:6" ht="30" x14ac:dyDescent="0.25">
      <c r="A7" s="3">
        <v>3</v>
      </c>
      <c r="B7" s="40" t="s">
        <v>186</v>
      </c>
      <c r="C7" s="41" t="s">
        <v>14</v>
      </c>
      <c r="D7" s="41" t="s">
        <v>14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BDB56-5A43-42A5-9F19-1F58A0510836}">
  <dimension ref="A1:E11"/>
  <sheetViews>
    <sheetView tabSelected="1" topLeftCell="A4" workbookViewId="0">
      <selection activeCell="C10" sqref="C10"/>
    </sheetView>
  </sheetViews>
  <sheetFormatPr defaultRowHeight="15" x14ac:dyDescent="0.25"/>
  <cols>
    <col min="1" max="1" width="9.140625" style="37"/>
    <col min="2" max="2" width="34.5703125" style="37" customWidth="1"/>
    <col min="3" max="3" width="13.85546875" style="37" customWidth="1"/>
    <col min="4" max="4" width="13.7109375" style="37" customWidth="1"/>
    <col min="5" max="5" width="16.28515625" style="37" customWidth="1"/>
    <col min="6" max="16384" width="9.140625" style="37"/>
  </cols>
  <sheetData>
    <row r="1" spans="1:5" ht="75" customHeight="1" x14ac:dyDescent="0.25">
      <c r="A1" s="55" t="s">
        <v>187</v>
      </c>
      <c r="B1" s="57"/>
      <c r="C1" s="57"/>
      <c r="D1" s="57"/>
      <c r="E1" s="57"/>
    </row>
    <row r="2" spans="1:5" ht="76.5" customHeight="1" x14ac:dyDescent="0.25">
      <c r="A2" s="56" t="s">
        <v>188</v>
      </c>
      <c r="B2" s="58"/>
      <c r="C2" s="58"/>
      <c r="D2" s="58"/>
      <c r="E2" s="58"/>
    </row>
    <row r="3" spans="1:5" ht="213.75" customHeight="1" x14ac:dyDescent="0.25">
      <c r="A3" s="43" t="s">
        <v>58</v>
      </c>
      <c r="B3" s="39" t="s">
        <v>181</v>
      </c>
      <c r="C3" s="3" t="s">
        <v>189</v>
      </c>
      <c r="D3" s="3" t="s">
        <v>190</v>
      </c>
      <c r="E3" s="3" t="s">
        <v>191</v>
      </c>
    </row>
    <row r="4" spans="1:5" ht="30" x14ac:dyDescent="0.25">
      <c r="A4" s="3">
        <v>1</v>
      </c>
      <c r="B4" s="40" t="s">
        <v>192</v>
      </c>
      <c r="C4" s="41" t="s">
        <v>14</v>
      </c>
      <c r="D4" s="41" t="s">
        <v>14</v>
      </c>
      <c r="E4" s="41" t="s">
        <v>14</v>
      </c>
    </row>
    <row r="5" spans="1:5" x14ac:dyDescent="0.25">
      <c r="A5" s="40"/>
      <c r="B5" s="44" t="s">
        <v>193</v>
      </c>
      <c r="C5" s="41" t="s">
        <v>14</v>
      </c>
      <c r="D5" s="41" t="s">
        <v>14</v>
      </c>
      <c r="E5" s="41" t="s">
        <v>14</v>
      </c>
    </row>
    <row r="6" spans="1:5" x14ac:dyDescent="0.25">
      <c r="A6" s="40"/>
      <c r="B6" s="44" t="s">
        <v>194</v>
      </c>
      <c r="C6" s="41" t="s">
        <v>14</v>
      </c>
      <c r="D6" s="41" t="s">
        <v>14</v>
      </c>
      <c r="E6" s="41" t="s">
        <v>14</v>
      </c>
    </row>
    <row r="7" spans="1:5" x14ac:dyDescent="0.25">
      <c r="A7" s="40"/>
      <c r="B7" s="44" t="s">
        <v>195</v>
      </c>
      <c r="C7" s="41" t="s">
        <v>14</v>
      </c>
      <c r="D7" s="41" t="s">
        <v>14</v>
      </c>
      <c r="E7" s="41" t="s">
        <v>14</v>
      </c>
    </row>
    <row r="8" spans="1:5" ht="30" x14ac:dyDescent="0.25">
      <c r="A8" s="3">
        <v>2</v>
      </c>
      <c r="B8" s="40" t="s">
        <v>196</v>
      </c>
      <c r="C8" s="45">
        <f>C9+C10</f>
        <v>8841.91</v>
      </c>
      <c r="D8" s="46">
        <f>D9+D10</f>
        <v>8.8989999999999991</v>
      </c>
      <c r="E8" s="47">
        <f>E9+E10</f>
        <v>1193.3</v>
      </c>
    </row>
    <row r="9" spans="1:5" x14ac:dyDescent="0.25">
      <c r="A9" s="40"/>
      <c r="B9" s="44" t="s">
        <v>193</v>
      </c>
      <c r="C9" s="45">
        <f>1738.85+1905.77+4621.96</f>
        <v>8266.58</v>
      </c>
      <c r="D9" s="41">
        <f>2.895+3.285+2.219</f>
        <v>8.3989999999999991</v>
      </c>
      <c r="E9" s="47">
        <f>280+377.5+286</f>
        <v>943.5</v>
      </c>
    </row>
    <row r="10" spans="1:5" x14ac:dyDescent="0.25">
      <c r="A10" s="40"/>
      <c r="B10" s="44" t="s">
        <v>194</v>
      </c>
      <c r="C10" s="45">
        <f>50.85+524.48</f>
        <v>575.33000000000004</v>
      </c>
      <c r="D10" s="46">
        <f>0.05+0.45</f>
        <v>0.5</v>
      </c>
      <c r="E10" s="41">
        <f>10+239.8</f>
        <v>249.8</v>
      </c>
    </row>
    <row r="11" spans="1:5" x14ac:dyDescent="0.25">
      <c r="A11" s="40"/>
      <c r="B11" s="44" t="s">
        <v>195</v>
      </c>
      <c r="C11" s="41" t="s">
        <v>14</v>
      </c>
      <c r="D11" s="41" t="s">
        <v>14</v>
      </c>
      <c r="E11" s="41" t="s">
        <v>14</v>
      </c>
    </row>
  </sheetData>
  <mergeCells count="2">
    <mergeCell ref="A1:E1"/>
    <mergeCell ref="A2:E2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2017</vt:lpstr>
      <vt:lpstr>2018</vt:lpstr>
      <vt:lpstr>2019</vt:lpstr>
      <vt:lpstr>прил 1 2020</vt:lpstr>
      <vt:lpstr>прил 1 2021</vt:lpstr>
      <vt:lpstr>прил 1 2022</vt:lpstr>
      <vt:lpstr>прил 2</vt:lpstr>
      <vt:lpstr>прил 3</vt:lpstr>
      <vt:lpstr>'2017'!Область_печати</vt:lpstr>
      <vt:lpstr>'2018'!Область_печати</vt:lpstr>
      <vt:lpstr>'2019'!Область_печати</vt:lpstr>
      <vt:lpstr>'прил 1 2020'!Область_печати</vt:lpstr>
      <vt:lpstr>'прил 1 2021'!Область_печати</vt:lpstr>
      <vt:lpstr>'прил 1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2023-10-18T06:11:40Z</dcterms:modified>
</cp:coreProperties>
</file>