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86863ABB-E6E9-4C2F-83F8-18FFE579BB2A}" xr6:coauthVersionLast="47" xr6:coauthVersionMax="47" xr10:uidLastSave="{00000000-0000-0000-0000-000000000000}"/>
  <bookViews>
    <workbookView xWindow="-120" yWindow="-120" windowWidth="29040" windowHeight="15840" tabRatio="672" firstSheet="6" activeTab="7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r:id="rId7"/>
    <sheet name="август" sheetId="38" r:id="rId8"/>
    <sheet name="сентябрь" sheetId="39" state="hidden" r:id="rId9"/>
    <sheet name="октябрь" sheetId="40" state="hidden" r:id="rId10"/>
    <sheet name="ноябрь" sheetId="41" state="hidden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81029"/>
</workbook>
</file>

<file path=xl/calcChain.xml><?xml version="1.0" encoding="utf-8"?>
<calcChain xmlns="http://schemas.openxmlformats.org/spreadsheetml/2006/main">
  <c r="G7" i="38" l="1"/>
  <c r="F8" i="38"/>
  <c r="F7" i="38"/>
  <c r="C7" i="38"/>
  <c r="C8" i="38"/>
  <c r="D7" i="38"/>
  <c r="F14" i="38"/>
  <c r="C14" i="38"/>
  <c r="G11" i="38"/>
  <c r="D11" i="38"/>
  <c r="F14" i="37"/>
  <c r="C14" i="37"/>
  <c r="F14" i="36" l="1"/>
  <c r="C14" i="36"/>
  <c r="G11" i="37" l="1"/>
  <c r="F8" i="37"/>
  <c r="F7" i="37"/>
  <c r="D11" i="37"/>
  <c r="C7" i="37"/>
  <c r="G11" i="36"/>
  <c r="G11" i="35"/>
  <c r="C14" i="35"/>
  <c r="D11" i="35"/>
  <c r="D11" i="36" s="1"/>
  <c r="F14" i="34"/>
  <c r="F14" i="35" s="1"/>
  <c r="C14" i="34"/>
  <c r="F8" i="31"/>
  <c r="F8" i="32" l="1"/>
  <c r="F8" i="33" s="1"/>
  <c r="F8" i="34" s="1"/>
  <c r="F8" i="35" s="1"/>
  <c r="F8" i="36" s="1"/>
  <c r="F7" i="32"/>
  <c r="F7" i="33" s="1"/>
  <c r="F7" i="34" s="1"/>
  <c r="F7" i="35" s="1"/>
  <c r="F7" i="36" s="1"/>
  <c r="C7" i="32"/>
  <c r="C7" i="33" s="1"/>
  <c r="C7" i="34" s="1"/>
  <c r="C7" i="35" s="1"/>
  <c r="C7" i="36" s="1"/>
  <c r="F7" i="31"/>
  <c r="F11" i="38" l="1"/>
  <c r="F11" i="39" s="1"/>
  <c r="F11" i="40" s="1"/>
  <c r="F11" i="41" s="1"/>
  <c r="F11" i="42" s="1"/>
  <c r="C11" i="38"/>
  <c r="C11" i="39" s="1"/>
  <c r="C11" i="40" s="1"/>
  <c r="C11" i="41" s="1"/>
  <c r="C11" i="42" s="1"/>
  <c r="G11" i="39"/>
  <c r="G11" i="40" s="1"/>
  <c r="G11" i="41" s="1"/>
  <c r="G11" i="42" s="1"/>
  <c r="D11" i="39"/>
  <c r="D11" i="40" s="1"/>
  <c r="D11" i="41" s="1"/>
  <c r="D11" i="42" s="1"/>
  <c r="G8" i="38"/>
  <c r="G8" i="39" s="1"/>
  <c r="G8" i="40" s="1"/>
  <c r="G8" i="41" s="1"/>
  <c r="G8" i="42" s="1"/>
  <c r="G7" i="39"/>
  <c r="G7" i="40" s="1"/>
  <c r="G7" i="41" s="1"/>
  <c r="G7" i="42" s="1"/>
  <c r="D8" i="38"/>
  <c r="D8" i="39" s="1"/>
  <c r="D8" i="40" s="1"/>
  <c r="D8" i="41" s="1"/>
  <c r="D8" i="42" s="1"/>
  <c r="D7" i="39"/>
  <c r="D7" i="40" s="1"/>
  <c r="D7" i="41" s="1"/>
  <c r="D7" i="42" s="1"/>
  <c r="C8" i="31" l="1"/>
  <c r="C8" i="32" s="1"/>
  <c r="C8" i="33" s="1"/>
  <c r="C8" i="34" s="1"/>
  <c r="C8" i="35" s="1"/>
  <c r="C8" i="36" s="1"/>
  <c r="C7" i="39" l="1"/>
  <c r="C7" i="40" s="1"/>
  <c r="C7" i="41" s="1"/>
  <c r="C7" i="42" s="1"/>
  <c r="F7" i="39"/>
  <c r="F7" i="40" s="1"/>
  <c r="F7" i="41" s="1"/>
  <c r="F7" i="42" s="1"/>
  <c r="C8" i="37"/>
  <c r="C8" i="39" s="1"/>
  <c r="C8" i="40" s="1"/>
  <c r="C8" i="41" s="1"/>
  <c r="C8" i="42" s="1"/>
  <c r="F8" i="39"/>
  <c r="F8" i="40" s="1"/>
  <c r="F8" i="41" s="1"/>
  <c r="F8" i="42" s="1"/>
</calcChain>
</file>

<file path=xl/sharedStrings.xml><?xml version="1.0" encoding="utf-8"?>
<sst xmlns="http://schemas.openxmlformats.org/spreadsheetml/2006/main" count="311" uniqueCount="33">
  <si>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</si>
  <si>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</si>
  <si>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</si>
  <si>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</si>
  <si>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</si>
  <si>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</si>
  <si>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</si>
  <si>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</si>
  <si>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</si>
  <si>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</si>
  <si>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</si>
  <si>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</si>
  <si>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</si>
  <si>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</si>
  <si>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</si>
  <si>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</si>
  <si>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</si>
  <si>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</si>
  <si>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</si>
  <si>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</si>
  <si>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август 2022 года</t>
  </si>
  <si>
    <t>ИНФОРМАЦИЯ
о поданных заявках на технологическое присоединение ООО ЭСК "Энергия"
за сентябрь 2022 года</t>
  </si>
  <si>
    <t>ИНФОРМАЦИЯ
о поданных заявках на технологическое присоединение ООО ЭСК "Энергия"
за октябрь 2022 года</t>
  </si>
  <si>
    <t>ИНФОРМАЦИЯ
о поданных заявках на технологическое присоединение ООО ЭСК "Энергия"
за ноябрь 2022 года</t>
  </si>
  <si>
    <t>ИНФОРМАЦИЯ
о поданных заявках на технологическое присоединение ООО ЭСК "Энергия"
за декабрь 2022 года</t>
  </si>
  <si>
    <t>ИНФОРМАЦИЯ
о поданных заявках на технологическое присоединение ООО ЭСК "Энергия"
за январь 2023 года</t>
  </si>
  <si>
    <t>От 670 кВт  - всего</t>
  </si>
  <si>
    <t>ИНФОРМАЦИЯ
о поданных заявках на технологическое присоединение ООО ЭСК "Энергия"
за февраль 2023 года</t>
  </si>
  <si>
    <t>ИНФОРМАЦИЯ
о поданных заявках на технологическое присоединение ООО ЭСК "Энергия"
за март 2023 года</t>
  </si>
  <si>
    <t>ИНФОРМАЦИЯ
о поданных заявках на технологическое присоединение ООО ЭСК "Энергия"
за апрель 2023 года</t>
  </si>
  <si>
    <t>ИНФОРМАЦИЯ
о поданных заявках на технологическое присоединение ООО ЭСК "Энергия"
за май 2023 года</t>
  </si>
  <si>
    <t>ИНФОРМАЦИЯ
о поданных заявках на технологическое присоединение ООО ЭСК "Энергия"
за июнь 2023 года</t>
  </si>
  <si>
    <t>ИНФОРМАЦИЯ
о поданных заявках на технологическое присоединение ООО ЭСК "Энергия"
за 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</si>
</sst>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8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8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25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v>7</v>
      </c>
      <c r="D7" s="3"/>
      <c r="E7" s="3"/>
      <c r="F7" s="5">
        <f>71</f>
        <v>71</v>
      </c>
      <c r="G7" s="5"/>
      <c r="H7" s="3"/>
    </row>
    <row r="8" spans="1:13" x14ac:dyDescent="0.25">
      <c r="A8" s="6">
        <v>2</v>
      </c>
      <c r="B8" s="3" t="s">
        <v>8</v>
      </c>
      <c r="C8" s="3">
        <f>2</f>
        <v>2</v>
      </c>
      <c r="D8" s="3"/>
      <c r="E8" s="3"/>
      <c r="F8" s="5">
        <f>155.84</f>
        <v>155.84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26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2" spans="1:8" x14ac:dyDescent="0.25">
      <c r="A22" s="11" t="s">
        <v>17</v>
      </c>
      <c r="B22" s="11"/>
      <c r="C22" s="11"/>
      <c r="D22" s="11"/>
      <c r="E22" s="11"/>
      <c r="F22" s="11"/>
      <c r="G22" s="11"/>
      <c r="H22" s="11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B13" sqref="B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22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сентябрь!C7+10</f>
        <v>126</v>
      </c>
      <c r="D7" s="3">
        <f>сентябрь!D7</f>
        <v>1</v>
      </c>
      <c r="E7" s="3"/>
      <c r="F7" s="8">
        <f>сентябрь!F7+127</f>
        <v>1579.5</v>
      </c>
      <c r="G7" s="8">
        <f>сентябрь!G7</f>
        <v>15</v>
      </c>
      <c r="H7" s="3"/>
    </row>
    <row r="8" spans="1:13" x14ac:dyDescent="0.25">
      <c r="A8" s="6">
        <v>2</v>
      </c>
      <c r="B8" s="3" t="s">
        <v>8</v>
      </c>
      <c r="C8" s="3">
        <f>сентябрь!C8+3</f>
        <v>14</v>
      </c>
      <c r="D8" s="3">
        <f>сентябрь!D8</f>
        <v>0</v>
      </c>
      <c r="E8" s="3"/>
      <c r="F8" s="8">
        <f>сентябрь!F8+135</f>
        <v>656.68000000000006</v>
      </c>
      <c r="G8" s="8">
        <f>сентябрь!G8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1</v>
      </c>
      <c r="D11" s="3">
        <f>сентябрь!D11+1</f>
        <v>4</v>
      </c>
      <c r="E11" s="3"/>
      <c r="F11" s="8">
        <f>сентябрь!F11</f>
        <v>405</v>
      </c>
      <c r="G11" s="8">
        <f>сентябрь!G11+585</f>
        <v>1335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view="pageBreakPreview" topLeftCell="A4" zoomScaleNormal="100" zoomScaleSheetLayoutView="100" workbookViewId="0">
      <selection activeCell="C26" sqref="C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23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октябрь!C7+8</f>
        <v>134</v>
      </c>
      <c r="D7" s="3">
        <f>октябрь!D7</f>
        <v>1</v>
      </c>
      <c r="E7" s="3"/>
      <c r="F7" s="8">
        <f>октябрь!F7+87</f>
        <v>1666.5</v>
      </c>
      <c r="G7" s="8">
        <f>октябрь!G7</f>
        <v>15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15</v>
      </c>
      <c r="D8" s="3">
        <f>октябрь!D8</f>
        <v>0</v>
      </c>
      <c r="E8" s="3"/>
      <c r="F8" s="8">
        <f>октябрь!F8+24</f>
        <v>680.68000000000006</v>
      </c>
      <c r="G8" s="8">
        <f>октябрь!G8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октябрь!C11</f>
        <v>1</v>
      </c>
      <c r="D11" s="3">
        <f>октябрь!D11</f>
        <v>4</v>
      </c>
      <c r="E11" s="3"/>
      <c r="F11" s="8">
        <f>октябрь!F11</f>
        <v>405</v>
      </c>
      <c r="G11" s="8">
        <f>октябрь!G11</f>
        <v>1335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7" zoomScaleNormal="100" zoomScaleSheetLayoutView="100" workbookViewId="0">
      <selection activeCell="N20" sqref="N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24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ноябрь!C7+10</f>
        <v>144</v>
      </c>
      <c r="D7" s="3">
        <f>ноябрь!D7</f>
        <v>1</v>
      </c>
      <c r="E7" s="3"/>
      <c r="F7" s="8">
        <f>ноябрь!F7+138</f>
        <v>1804.5</v>
      </c>
      <c r="G7" s="8">
        <f>ноябрь!G7</f>
        <v>15</v>
      </c>
      <c r="H7" s="3"/>
    </row>
    <row r="8" spans="1:13" x14ac:dyDescent="0.25">
      <c r="A8" s="6">
        <v>2</v>
      </c>
      <c r="B8" s="3" t="s">
        <v>8</v>
      </c>
      <c r="C8" s="3">
        <f>ноябрь!C8+6</f>
        <v>21</v>
      </c>
      <c r="D8" s="3">
        <f>ноябрь!D8+1</f>
        <v>1</v>
      </c>
      <c r="E8" s="3"/>
      <c r="F8" s="8">
        <f>ноябрь!F8+385</f>
        <v>1065.68</v>
      </c>
      <c r="G8" s="8">
        <f>ноябрь!G8+50</f>
        <v>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ноябрь!C11+1</f>
        <v>2</v>
      </c>
      <c r="D11" s="3">
        <f>ноябрь!D11</f>
        <v>4</v>
      </c>
      <c r="E11" s="3"/>
      <c r="F11" s="8">
        <f>ноябрь!F11+400</f>
        <v>805</v>
      </c>
      <c r="G11" s="8">
        <f>ноябрь!G11</f>
        <v>1335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13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27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январь!C7+5</f>
        <v>12</v>
      </c>
      <c r="D7" s="3"/>
      <c r="E7" s="3"/>
      <c r="F7" s="5">
        <f>январь!F7+70</f>
        <v>141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январь!C8+1</f>
        <v>3</v>
      </c>
      <c r="D8" s="3"/>
      <c r="E8" s="3"/>
      <c r="F8" s="5">
        <f>январь!F8+15.84</f>
        <v>171.68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2" spans="1:8" x14ac:dyDescent="0.25">
      <c r="A22" s="11" t="s">
        <v>17</v>
      </c>
      <c r="B22" s="11"/>
      <c r="C22" s="11"/>
      <c r="D22" s="11"/>
      <c r="E22" s="11"/>
      <c r="F22" s="11"/>
      <c r="G22" s="11"/>
      <c r="H22" s="11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28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февраль!C7+14</f>
        <v>26</v>
      </c>
      <c r="D7" s="3"/>
      <c r="E7" s="3"/>
      <c r="F7" s="10">
        <f>февраль!F7+193</f>
        <v>334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5</v>
      </c>
      <c r="D8" s="3"/>
      <c r="E8" s="3"/>
      <c r="F8" s="10">
        <f>февраль!F8+50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>
        <v>1</v>
      </c>
      <c r="D14" s="4"/>
      <c r="E14" s="3"/>
      <c r="F14" s="10"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29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март!C7+20</f>
        <v>46</v>
      </c>
      <c r="D7" s="3"/>
      <c r="E7" s="3"/>
      <c r="F7" s="5">
        <f>март!F7+278</f>
        <v>612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</f>
        <v>5</v>
      </c>
      <c r="D8" s="3"/>
      <c r="E8" s="3"/>
      <c r="F8" s="5">
        <f>март!F8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v>1</v>
      </c>
      <c r="E11" s="3"/>
      <c r="F11" s="5"/>
      <c r="G11" s="5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март!C14</f>
        <v>1</v>
      </c>
      <c r="D14" s="3"/>
      <c r="E14" s="3"/>
      <c r="F14" s="8">
        <f>март!F14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30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апрель!C7+20</f>
        <v>66</v>
      </c>
      <c r="D7" s="3"/>
      <c r="E7" s="3"/>
      <c r="F7" s="5">
        <f>апрель!F7+205.5</f>
        <v>817.5</v>
      </c>
      <c r="G7" s="5"/>
      <c r="H7" s="3"/>
    </row>
    <row r="8" spans="1:13" x14ac:dyDescent="0.25">
      <c r="A8" s="6">
        <v>2</v>
      </c>
      <c r="B8" s="3" t="s">
        <v>8</v>
      </c>
      <c r="C8" s="3">
        <f>апрель!C8+1</f>
        <v>6</v>
      </c>
      <c r="D8" s="3"/>
      <c r="E8" s="3"/>
      <c r="F8" s="5">
        <f>апрель!F8+40</f>
        <v>261.68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f>апрель!D11</f>
        <v>1</v>
      </c>
      <c r="E11" s="3"/>
      <c r="F11" s="5"/>
      <c r="G11" s="5">
        <f>апрель!G11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апрель!C14</f>
        <v>1</v>
      </c>
      <c r="D14" s="4"/>
      <c r="E14" s="3"/>
      <c r="F14" s="8">
        <f>апрель!F14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31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май!C7+16</f>
        <v>82</v>
      </c>
      <c r="D7" s="3"/>
      <c r="E7" s="3"/>
      <c r="F7" s="8">
        <f>май!F7+202</f>
        <v>1019.5</v>
      </c>
      <c r="G7" s="8"/>
      <c r="H7" s="3"/>
    </row>
    <row r="8" spans="1:13" x14ac:dyDescent="0.25">
      <c r="A8" s="6">
        <v>2</v>
      </c>
      <c r="B8" s="3" t="s">
        <v>8</v>
      </c>
      <c r="C8" s="3">
        <f>май!C8+2</f>
        <v>8</v>
      </c>
      <c r="D8" s="3"/>
      <c r="E8" s="3"/>
      <c r="F8" s="8">
        <f>май!F8+170</f>
        <v>431.68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май!D11</f>
        <v>1</v>
      </c>
      <c r="E11" s="3"/>
      <c r="F11" s="8"/>
      <c r="G11" s="8">
        <f>май!G11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май!C14</f>
        <v>1</v>
      </c>
      <c r="D14" s="4"/>
      <c r="E14" s="3"/>
      <c r="F14" s="8">
        <f>май!F14</f>
        <v>1200</v>
      </c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zoomScaleNormal="100" zoomScaleSheetLayoutView="100" workbookViewId="0">
      <selection activeCell="N17" sqref="N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32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июнь!C7+11</f>
        <v>93</v>
      </c>
      <c r="D7" s="3"/>
      <c r="E7" s="3"/>
      <c r="F7" s="8">
        <f>июнь!F7+141</f>
        <v>1160.5</v>
      </c>
      <c r="G7" s="8"/>
      <c r="H7" s="3"/>
    </row>
    <row r="8" spans="1:13" x14ac:dyDescent="0.25">
      <c r="A8" s="6">
        <v>2</v>
      </c>
      <c r="B8" s="3" t="s">
        <v>8</v>
      </c>
      <c r="C8" s="3">
        <f>июнь!C8+1</f>
        <v>9</v>
      </c>
      <c r="D8" s="3"/>
      <c r="E8" s="3"/>
      <c r="F8" s="8">
        <f>июнь!F8+40</f>
        <v>471.68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июнь!D11</f>
        <v>1</v>
      </c>
      <c r="E11" s="3"/>
      <c r="F11" s="8"/>
      <c r="G11" s="8">
        <f>июнь!G11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июнь!C14</f>
        <v>1</v>
      </c>
      <c r="D14" s="4"/>
      <c r="E14" s="3"/>
      <c r="F14" s="8">
        <f>июнь!F14</f>
        <v>1200</v>
      </c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L24"/>
  <sheetViews>
    <sheetView tabSelected="1" zoomScaleNormal="100" zoomScaleSheetLayoutView="100" workbookViewId="0">
      <selection activeCell="J13" sqref="J13"/>
    </sheetView>
  </sheetViews>
  <sheetFormatPr defaultRowHeight="15" x14ac:dyDescent="0.25"/>
  <cols>
    <col min="2" max="2" width="42.5703125" customWidth="1"/>
    <col min="12" max="12" width="11" bestFit="1" customWidth="1"/>
  </cols>
  <sheetData>
    <row r="1" spans="1:12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2" ht="64.5" customHeight="1" x14ac:dyDescent="0.25">
      <c r="A2" s="13" t="s">
        <v>20</v>
      </c>
      <c r="B2" s="13"/>
      <c r="C2" s="13"/>
      <c r="D2" s="13"/>
      <c r="E2" s="13"/>
      <c r="F2" s="13"/>
      <c r="G2" s="13"/>
      <c r="H2" s="13"/>
    </row>
    <row r="3" spans="1:12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2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2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2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2" x14ac:dyDescent="0.25">
      <c r="A7" s="3"/>
      <c r="B7" s="2" t="s">
        <v>7</v>
      </c>
      <c r="C7" s="3">
        <f>июль!C7+16</f>
        <v>109</v>
      </c>
      <c r="D7" s="3">
        <f>июль!D7+1</f>
        <v>1</v>
      </c>
      <c r="E7" s="3"/>
      <c r="F7" s="8">
        <f>июль!F7+220</f>
        <v>1380.5</v>
      </c>
      <c r="G7" s="8">
        <f>июль!G7+15</f>
        <v>15</v>
      </c>
      <c r="H7" s="3"/>
    </row>
    <row r="8" spans="1:12" x14ac:dyDescent="0.25">
      <c r="A8" s="6">
        <v>2</v>
      </c>
      <c r="B8" s="3" t="s">
        <v>8</v>
      </c>
      <c r="C8" s="3">
        <f>июль!C8+1</f>
        <v>10</v>
      </c>
      <c r="D8" s="3">
        <f>июль!D8</f>
        <v>0</v>
      </c>
      <c r="E8" s="3"/>
      <c r="F8" s="8">
        <f>июль!F8+30</f>
        <v>501.68</v>
      </c>
      <c r="G8" s="8">
        <f>июль!G8</f>
        <v>0</v>
      </c>
      <c r="H8" s="3"/>
    </row>
    <row r="9" spans="1:12" x14ac:dyDescent="0.25">
      <c r="A9" s="3"/>
      <c r="B9" s="1" t="s">
        <v>6</v>
      </c>
      <c r="C9" s="3"/>
      <c r="D9" s="3"/>
      <c r="E9" s="3"/>
      <c r="F9" s="8"/>
      <c r="G9" s="8"/>
      <c r="H9" s="3"/>
      <c r="L9" s="16"/>
    </row>
    <row r="10" spans="1:12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2" x14ac:dyDescent="0.25">
      <c r="A11" s="6">
        <v>3</v>
      </c>
      <c r="B11" s="3" t="s">
        <v>10</v>
      </c>
      <c r="C11" s="3">
        <f>июль!C11</f>
        <v>0</v>
      </c>
      <c r="D11" s="3">
        <f>июль!D11</f>
        <v>1</v>
      </c>
      <c r="E11" s="3"/>
      <c r="F11" s="8">
        <f>июль!F11</f>
        <v>0</v>
      </c>
      <c r="G11" s="8">
        <f>июль!G11</f>
        <v>250</v>
      </c>
      <c r="H11" s="3"/>
    </row>
    <row r="12" spans="1:12" x14ac:dyDescent="0.25">
      <c r="A12" s="3"/>
      <c r="B12" s="1" t="s">
        <v>6</v>
      </c>
      <c r="C12" s="3"/>
      <c r="D12" s="3"/>
      <c r="E12" s="3"/>
      <c r="F12" s="3"/>
      <c r="G12" s="3"/>
      <c r="H12" s="3"/>
    </row>
    <row r="13" spans="1:12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2" x14ac:dyDescent="0.25">
      <c r="A14" s="6">
        <v>4</v>
      </c>
      <c r="B14" s="7" t="s">
        <v>19</v>
      </c>
      <c r="C14" s="3">
        <f>июль!C14</f>
        <v>1</v>
      </c>
      <c r="D14" s="4"/>
      <c r="E14" s="3"/>
      <c r="F14" s="3">
        <f>июль!F14</f>
        <v>1200</v>
      </c>
      <c r="G14" s="3"/>
      <c r="H14" s="3"/>
    </row>
    <row r="15" spans="1:12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2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H17" sqref="H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21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август!C7+7</f>
        <v>116</v>
      </c>
      <c r="D7" s="3">
        <f>август!D7</f>
        <v>1</v>
      </c>
      <c r="E7" s="3"/>
      <c r="F7" s="8">
        <f>август!F7+72</f>
        <v>1452.5</v>
      </c>
      <c r="G7" s="8">
        <f>август!G7</f>
        <v>15</v>
      </c>
      <c r="H7" s="3"/>
    </row>
    <row r="8" spans="1:13" x14ac:dyDescent="0.25">
      <c r="A8" s="6">
        <v>2</v>
      </c>
      <c r="B8" s="3" t="s">
        <v>8</v>
      </c>
      <c r="C8" s="3">
        <f>август!C8+1</f>
        <v>11</v>
      </c>
      <c r="D8" s="3">
        <f>август!D8</f>
        <v>0</v>
      </c>
      <c r="E8" s="3"/>
      <c r="F8" s="8">
        <f>август!F8+20</f>
        <v>521.68000000000006</v>
      </c>
      <c r="G8" s="8">
        <f>август!G8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август!C11+1</f>
        <v>1</v>
      </c>
      <c r="D11" s="3">
        <f>август!D11+2</f>
        <v>3</v>
      </c>
      <c r="E11" s="3"/>
      <c r="F11" s="8">
        <f>август!F11+405</f>
        <v>405</v>
      </c>
      <c r="G11" s="8">
        <f>август!G11+500</f>
        <v>750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2023-09-04T06:44:02Z</dcterms:modified>
</cp:coreProperties>
</file>