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6863ABB-E6E9-4C2F-83F8-18FFE579BB2A}" xr6:coauthVersionLast="47" xr6:coauthVersionMax="47" xr10:uidLastSave="{00000000-0000-0000-0000-000000000000}"/>
  <bookViews>
    <workbookView xWindow="-120" yWindow="-120" windowWidth="29040" windowHeight="15840" tabRatio="672" firstSheet="6" activeTab="7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r:id="rId7"/>
    <sheet name="август" sheetId="38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81029"/>
</workbook>
</file>

<file path=xl/calcChain.xml><?xml version="1.0" encoding="utf-8"?>
<calcChain xmlns="http://schemas.openxmlformats.org/spreadsheetml/2006/main">
  <c r="G7" i="38" l="1"/>
  <c r="F8" i="38"/>
  <c r="F7" i="38"/>
  <c r="C7" i="38"/>
  <c r="C8" i="38"/>
  <c r="D7" i="38"/>
  <c r="F14" i="38"/>
  <c r="C14" i="38"/>
  <c r="G11" i="38"/>
  <c r="D11" i="38"/>
  <c r="F14" i="37"/>
  <c r="C14" i="37"/>
  <c r="F14" i="36" l="1"/>
  <c r="C14" i="36"/>
  <c r="G11" i="37" l="1"/>
  <c r="F8" i="37"/>
  <c r="F7" i="37"/>
  <c r="D11" i="37"/>
  <c r="C7" i="37"/>
  <c r="G11" i="36"/>
  <c r="G11" i="35"/>
  <c r="C14" i="35"/>
  <c r="D11" i="35"/>
  <c r="D11" i="36" s="1"/>
  <c r="F14" i="34"/>
  <c r="F14" i="35" s="1"/>
  <c r="C14" i="34"/>
  <c r="F8" i="31"/>
  <c r="F8" i="32" l="1"/>
  <c r="F8" i="33" s="1"/>
  <c r="F8" i="34" s="1"/>
  <c r="F8" i="35" s="1"/>
  <c r="F8" i="36" s="1"/>
  <c r="F7" i="32"/>
  <c r="F7" i="33" s="1"/>
  <c r="F7" i="34" s="1"/>
  <c r="F7" i="35" s="1"/>
  <c r="F7" i="36" s="1"/>
  <c r="C7" i="32"/>
  <c r="C7" i="33" s="1"/>
  <c r="C7" i="34" s="1"/>
  <c r="C7" i="35" s="1"/>
  <c r="C7" i="36" s="1"/>
  <c r="F7" i="31"/>
  <c r="F11" i="38" l="1"/>
  <c r="F11" i="39" s="1"/>
  <c r="F11" i="40" s="1"/>
  <c r="F11" i="41" s="1"/>
  <c r="F11" i="42" s="1"/>
  <c r="C11" i="38"/>
  <c r="C11" i="39" s="1"/>
  <c r="C11" i="40" s="1"/>
  <c r="C11" i="41" s="1"/>
  <c r="C11" i="42" s="1"/>
  <c r="G11" i="39"/>
  <c r="G11" i="40" s="1"/>
  <c r="G11" i="41" s="1"/>
  <c r="G11" i="42" s="1"/>
  <c r="D11" i="39"/>
  <c r="D11" i="40" s="1"/>
  <c r="D11" i="41" s="1"/>
  <c r="D11" i="42" s="1"/>
  <c r="G8" i="38"/>
  <c r="G8" i="39" s="1"/>
  <c r="G8" i="40" s="1"/>
  <c r="G8" i="41" s="1"/>
  <c r="G8" i="42" s="1"/>
  <c r="G7" i="39"/>
  <c r="G7" i="40" s="1"/>
  <c r="G7" i="41" s="1"/>
  <c r="G7" i="42" s="1"/>
  <c r="D8" i="38"/>
  <c r="D8" i="39" s="1"/>
  <c r="D8" i="40" s="1"/>
  <c r="D8" i="41" s="1"/>
  <c r="D8" i="42" s="1"/>
  <c r="D7" i="39"/>
  <c r="D7" i="40" s="1"/>
  <c r="D7" i="41" s="1"/>
  <c r="D7" i="42" s="1"/>
  <c r="C8" i="31" l="1"/>
  <c r="C8" i="32" s="1"/>
  <c r="C8" i="33" s="1"/>
  <c r="C8" i="34" s="1"/>
  <c r="C8" i="35" s="1"/>
  <c r="C8" i="36" s="1"/>
  <c r="C7" i="39" l="1"/>
  <c r="C7" i="40" s="1"/>
  <c r="C7" i="41" s="1"/>
  <c r="C7" i="42" s="1"/>
  <c r="F7" i="39"/>
  <c r="F7" i="40" s="1"/>
  <c r="F7" i="41" s="1"/>
  <c r="F7" i="42" s="1"/>
  <c r="C8" i="37"/>
  <c r="C8" i="39" s="1"/>
  <c r="C8" i="40" s="1"/>
  <c r="C8" i="41" s="1"/>
  <c r="C8" i="42" s="1"/>
  <c r="F8" i="39"/>
  <c r="F8" i="40" s="1"/>
  <c r="F8" i="41" s="1"/>
  <c r="F8" i="42" s="1"/>
</calcChain>
</file>

<file path=xl/sharedStrings.xml><?xml version="1.0" encoding="utf-8"?>
<sst xmlns="http://schemas.openxmlformats.org/spreadsheetml/2006/main" count="311" uniqueCount="33">
  <si>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</si>
  <si>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</si>
  <si>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</si>
  <si>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</si>
  <si>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</si>
  <si>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</si>
  <si>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</si>
  <si>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</si>
  <si>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</si>
  <si>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</si>
  <si>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</si>
  <si>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</si>
  <si>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</si>
  <si>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</si>
  <si>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</si>
  <si>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</si>
  <si>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</si>
  <si>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</si>
  <si>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</si>
  <si>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</si>
  <si>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</si>
  <si>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</si>
  <si>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</si>
  <si>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</si>
  <si>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</si>
  <si>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</si>
  <si>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</si>
  <si>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</si>
  <si>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</si>
  <si>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</si>
  <si>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</si>
  <si>
    <t>ИНФОРМАЦИЯ
о поданных заявках на технологическое присоединение ООО ЭСК "Энергия"
за июнь 2023 года</t>
  </si>
  <si>
    <t>ИНФОРМАЦИЯ
о поданных заявках на технологическое присоединение ООО ЭСК "Энергия"
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</si>
</sst>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8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8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26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126</v>
      </c>
      <c r="D7" s="3">
        <f>сентябрь!D7</f>
        <v>1</v>
      </c>
      <c r="E7" s="3"/>
      <c r="F7" s="8">
        <f>сентябрь!F7+127</f>
        <v>1579.5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14</v>
      </c>
      <c r="D8" s="3">
        <f>сентябрь!D8</f>
        <v>0</v>
      </c>
      <c r="E8" s="3"/>
      <c r="F8" s="8">
        <f>сентябрь!F8+135</f>
        <v>656.68000000000006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1</v>
      </c>
      <c r="D11" s="3">
        <f>сентябрь!D11+1</f>
        <v>4</v>
      </c>
      <c r="E11" s="3"/>
      <c r="F11" s="8">
        <f>сентябрь!F11</f>
        <v>405</v>
      </c>
      <c r="G11" s="8">
        <f>сентябрь!G11+585</f>
        <v>1335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23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134</v>
      </c>
      <c r="D7" s="3">
        <f>октябрь!D7</f>
        <v>1</v>
      </c>
      <c r="E7" s="3"/>
      <c r="F7" s="8">
        <f>октябрь!F7+87</f>
        <v>1666.5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15</v>
      </c>
      <c r="D8" s="3">
        <f>октябрь!D8</f>
        <v>0</v>
      </c>
      <c r="E8" s="3"/>
      <c r="F8" s="8">
        <f>октябрь!F8+24</f>
        <v>680.68000000000006</v>
      </c>
      <c r="G8" s="8">
        <f>октябрь!G8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1</v>
      </c>
      <c r="D11" s="3">
        <f>октябрь!D11</f>
        <v>4</v>
      </c>
      <c r="E11" s="3"/>
      <c r="F11" s="8">
        <f>октябрь!F11</f>
        <v>405</v>
      </c>
      <c r="G11" s="8">
        <f>октябрь!G11</f>
        <v>1335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24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144</v>
      </c>
      <c r="D7" s="3">
        <f>ноябрь!D7</f>
        <v>1</v>
      </c>
      <c r="E7" s="3"/>
      <c r="F7" s="8">
        <f>ноябрь!F7+138</f>
        <v>1804.5</v>
      </c>
      <c r="G7" s="8">
        <f>ноябрь!G7</f>
        <v>15</v>
      </c>
      <c r="H7" s="3"/>
    </row>
    <row r="8" spans="1:13" x14ac:dyDescent="0.25">
      <c r="A8" s="6">
        <v>2</v>
      </c>
      <c r="B8" s="3" t="s">
        <v>8</v>
      </c>
      <c r="C8" s="3">
        <f>ноябрь!C8+6</f>
        <v>21</v>
      </c>
      <c r="D8" s="3">
        <f>ноябрь!D8+1</f>
        <v>1</v>
      </c>
      <c r="E8" s="3"/>
      <c r="F8" s="8">
        <f>ноябрь!F8+385</f>
        <v>1065.68</v>
      </c>
      <c r="G8" s="8">
        <f>ноябрь!G8+50</f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2</v>
      </c>
      <c r="D11" s="3">
        <f>ноябрь!D11</f>
        <v>4</v>
      </c>
      <c r="E11" s="3"/>
      <c r="F11" s="8">
        <f>ноябрь!F11+400</f>
        <v>805</v>
      </c>
      <c r="G11" s="8">
        <f>ноябрь!G11</f>
        <v>1335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27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28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0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0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46</v>
      </c>
      <c r="D7" s="3"/>
      <c r="E7" s="3"/>
      <c r="F7" s="5">
        <f>март!F7+278</f>
        <v>612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5</v>
      </c>
      <c r="D8" s="3"/>
      <c r="E8" s="3"/>
      <c r="F8" s="5">
        <f>март!F8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66</v>
      </c>
      <c r="D7" s="3"/>
      <c r="E7" s="3"/>
      <c r="F7" s="5">
        <f>апрель!F7+205.5</f>
        <v>817.5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6</v>
      </c>
      <c r="D8" s="3"/>
      <c r="E8" s="3"/>
      <c r="F8" s="5">
        <f>апрель!F8+40</f>
        <v>261.68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1</v>
      </c>
      <c r="D14" s="4"/>
      <c r="E14" s="3"/>
      <c r="F14" s="8">
        <f>апрель!F14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май!C7+16</f>
        <v>82</v>
      </c>
      <c r="D7" s="3"/>
      <c r="E7" s="3"/>
      <c r="F7" s="8">
        <f>май!F7+202</f>
        <v>1019.5</v>
      </c>
      <c r="G7" s="8"/>
      <c r="H7" s="3"/>
    </row>
    <row r="8" spans="1:13" x14ac:dyDescent="0.25">
      <c r="A8" s="6">
        <v>2</v>
      </c>
      <c r="B8" s="3" t="s">
        <v>8</v>
      </c>
      <c r="C8" s="3">
        <f>май!C8+2</f>
        <v>8</v>
      </c>
      <c r="D8" s="3"/>
      <c r="E8" s="3"/>
      <c r="F8" s="8">
        <f>май!F8+170</f>
        <v>431.68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май!D11</f>
        <v>1</v>
      </c>
      <c r="E11" s="3"/>
      <c r="F11" s="8"/>
      <c r="G11" s="8">
        <f>май!G11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май!C14</f>
        <v>1</v>
      </c>
      <c r="D14" s="4"/>
      <c r="E14" s="3"/>
      <c r="F14" s="8">
        <f>май!F14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N17" sqref="N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июнь!C7+11</f>
        <v>93</v>
      </c>
      <c r="D7" s="3"/>
      <c r="E7" s="3"/>
      <c r="F7" s="8">
        <f>июнь!F7+141</f>
        <v>1160.5</v>
      </c>
      <c r="G7" s="8"/>
      <c r="H7" s="3"/>
    </row>
    <row r="8" spans="1:13" x14ac:dyDescent="0.25">
      <c r="A8" s="6">
        <v>2</v>
      </c>
      <c r="B8" s="3" t="s">
        <v>8</v>
      </c>
      <c r="C8" s="3">
        <f>июнь!C8+1</f>
        <v>9</v>
      </c>
      <c r="D8" s="3"/>
      <c r="E8" s="3"/>
      <c r="F8" s="8">
        <f>июнь!F8+40</f>
        <v>471.68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июнь!D11</f>
        <v>1</v>
      </c>
      <c r="E11" s="3"/>
      <c r="F11" s="8"/>
      <c r="G11" s="8">
        <f>июнь!G11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июнь!C14</f>
        <v>1</v>
      </c>
      <c r="D14" s="4"/>
      <c r="E14" s="3"/>
      <c r="F14" s="8">
        <f>июнь!F14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L24"/>
  <sheetViews>
    <sheetView tabSelected="1" zoomScaleNormal="100" zoomScaleSheetLayoutView="100" workbookViewId="0">
      <selection activeCell="J13" sqref="J13"/>
    </sheetView>
  </sheetViews>
  <sheetFormatPr defaultRowHeight="15" x14ac:dyDescent="0.25"/>
  <cols>
    <col min="2" max="2" width="42.5703125" customWidth="1"/>
    <col min="12" max="12" width="11" bestFit="1" customWidth="1"/>
  </cols>
  <sheetData>
    <row r="1" spans="1:12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2" ht="64.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</row>
    <row r="3" spans="1:12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2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2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2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2" x14ac:dyDescent="0.25">
      <c r="A7" s="3"/>
      <c r="B7" s="2" t="s">
        <v>7</v>
      </c>
      <c r="C7" s="3">
        <f>июль!C7+16</f>
        <v>109</v>
      </c>
      <c r="D7" s="3">
        <f>июль!D7+1</f>
        <v>1</v>
      </c>
      <c r="E7" s="3"/>
      <c r="F7" s="8">
        <f>июль!F7+220</f>
        <v>1380.5</v>
      </c>
      <c r="G7" s="8">
        <f>июль!G7+15</f>
        <v>15</v>
      </c>
      <c r="H7" s="3"/>
    </row>
    <row r="8" spans="1:12" x14ac:dyDescent="0.25">
      <c r="A8" s="6">
        <v>2</v>
      </c>
      <c r="B8" s="3" t="s">
        <v>8</v>
      </c>
      <c r="C8" s="3">
        <f>июль!C8+1</f>
        <v>10</v>
      </c>
      <c r="D8" s="3">
        <f>июль!D8</f>
        <v>0</v>
      </c>
      <c r="E8" s="3"/>
      <c r="F8" s="8">
        <f>июль!F8+30</f>
        <v>501.68</v>
      </c>
      <c r="G8" s="8">
        <f>июль!G8</f>
        <v>0</v>
      </c>
      <c r="H8" s="3"/>
    </row>
    <row r="9" spans="1:12" x14ac:dyDescent="0.25">
      <c r="A9" s="3"/>
      <c r="B9" s="1" t="s">
        <v>6</v>
      </c>
      <c r="C9" s="3"/>
      <c r="D9" s="3"/>
      <c r="E9" s="3"/>
      <c r="F9" s="8"/>
      <c r="G9" s="8"/>
      <c r="H9" s="3"/>
      <c r="L9" s="16"/>
    </row>
    <row r="10" spans="1:12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2" x14ac:dyDescent="0.25">
      <c r="A11" s="6">
        <v>3</v>
      </c>
      <c r="B11" s="3" t="s">
        <v>10</v>
      </c>
      <c r="C11" s="3">
        <f>июль!C11</f>
        <v>0</v>
      </c>
      <c r="D11" s="3">
        <f>июль!D11</f>
        <v>1</v>
      </c>
      <c r="E11" s="3"/>
      <c r="F11" s="8">
        <f>июль!F11</f>
        <v>0</v>
      </c>
      <c r="G11" s="8">
        <f>июль!G11</f>
        <v>250</v>
      </c>
      <c r="H11" s="3"/>
    </row>
    <row r="12" spans="1:12" x14ac:dyDescent="0.25">
      <c r="A12" s="3"/>
      <c r="B12" s="1" t="s">
        <v>6</v>
      </c>
      <c r="C12" s="3"/>
      <c r="D12" s="3"/>
      <c r="E12" s="3"/>
      <c r="F12" s="3"/>
      <c r="G12" s="3"/>
      <c r="H12" s="3"/>
    </row>
    <row r="13" spans="1:12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2" x14ac:dyDescent="0.25">
      <c r="A14" s="6">
        <v>4</v>
      </c>
      <c r="B14" s="7" t="s">
        <v>19</v>
      </c>
      <c r="C14" s="3">
        <f>июль!C14</f>
        <v>1</v>
      </c>
      <c r="D14" s="4"/>
      <c r="E14" s="3"/>
      <c r="F14" s="3">
        <f>июль!F14</f>
        <v>1200</v>
      </c>
      <c r="G14" s="3"/>
      <c r="H14" s="3"/>
    </row>
    <row r="15" spans="1:12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2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116</v>
      </c>
      <c r="D7" s="3">
        <f>август!D7</f>
        <v>1</v>
      </c>
      <c r="E7" s="3"/>
      <c r="F7" s="8">
        <f>август!F7+72</f>
        <v>1452.5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август!C8+1</f>
        <v>11</v>
      </c>
      <c r="D8" s="3">
        <f>август!D8</f>
        <v>0</v>
      </c>
      <c r="E8" s="3"/>
      <c r="F8" s="8">
        <f>август!F8+20</f>
        <v>521.68000000000006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август!C11+1</f>
        <v>1</v>
      </c>
      <c r="D11" s="3">
        <f>август!D11+2</f>
        <v>3</v>
      </c>
      <c r="E11" s="3"/>
      <c r="F11" s="8">
        <f>август!F11+405</f>
        <v>405</v>
      </c>
      <c r="G11" s="8">
        <f>август!G11+500</f>
        <v>750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2023-09-04T06:44:02Z</dcterms:modified>
</cp:coreProperties>
</file>