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Раскрытие инфы на сайте\19д\"/>
    </mc:Choice>
  </mc:AlternateContent>
  <xr:revisionPtr revIDLastSave="0" documentId="13_ncr:1_{D8C18236-5C07-4624-825A-4CBE6C73915A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7" l="1"/>
  <c r="I7" i="7"/>
  <c r="F7" i="7"/>
  <c r="C7" i="7"/>
  <c r="F8" i="7"/>
  <c r="C8" i="7"/>
  <c r="M7" i="6"/>
  <c r="I7" i="6" l="1"/>
  <c r="F7" i="6"/>
  <c r="C7" i="6"/>
  <c r="J7" i="6" l="1"/>
  <c r="G7" i="6"/>
  <c r="D7" i="6"/>
  <c r="M7" i="5"/>
  <c r="I7" i="5"/>
  <c r="F7" i="5"/>
  <c r="C7" i="5"/>
  <c r="J7" i="5"/>
  <c r="G7" i="5"/>
  <c r="D7" i="5"/>
  <c r="M7" i="4"/>
  <c r="I8" i="4"/>
  <c r="F8" i="4"/>
  <c r="C8" i="4"/>
  <c r="I7" i="4"/>
  <c r="F7" i="4"/>
  <c r="C7" i="4"/>
  <c r="J7" i="4"/>
  <c r="G7" i="4"/>
  <c r="D7" i="4"/>
  <c r="J7" i="3"/>
  <c r="M7" i="3" s="1"/>
  <c r="I8" i="3"/>
  <c r="F8" i="3"/>
  <c r="C8" i="3"/>
  <c r="I7" i="3"/>
  <c r="F7" i="3"/>
  <c r="C7" i="3"/>
  <c r="I8" i="2" l="1"/>
  <c r="F8" i="2"/>
  <c r="I7" i="2"/>
  <c r="F7" i="2"/>
  <c r="C11" i="8" l="1"/>
  <c r="C11" i="9" s="1"/>
  <c r="C11" i="10" s="1"/>
  <c r="C11" i="11" s="1"/>
  <c r="C11" i="12" s="1"/>
  <c r="C11" i="13" s="1"/>
  <c r="I11" i="7"/>
  <c r="I11" i="8" s="1"/>
  <c r="I11" i="9" s="1"/>
  <c r="I11" i="10" s="1"/>
  <c r="I11" i="11" s="1"/>
  <c r="I11" i="12" s="1"/>
  <c r="I11" i="13" s="1"/>
  <c r="C11" i="7"/>
  <c r="F11" i="7"/>
  <c r="F11" i="8" s="1"/>
  <c r="F11" i="9" s="1"/>
  <c r="F11" i="10" s="1"/>
  <c r="F11" i="11" s="1"/>
  <c r="F11" i="12" s="1"/>
  <c r="F11" i="13" s="1"/>
  <c r="J8" i="7" l="1"/>
  <c r="J8" i="8" s="1"/>
  <c r="J8" i="9" s="1"/>
  <c r="J8" i="10" s="1"/>
  <c r="J8" i="11" s="1"/>
  <c r="J8" i="12" s="1"/>
  <c r="J8" i="13" s="1"/>
  <c r="I8" i="5"/>
  <c r="I8" i="6" s="1"/>
  <c r="I8" i="7" s="1"/>
  <c r="I8" i="8" s="1"/>
  <c r="I8" i="9" s="1"/>
  <c r="I8" i="10" s="1"/>
  <c r="I8" i="11" s="1"/>
  <c r="I8" i="12" s="1"/>
  <c r="I8" i="13" s="1"/>
  <c r="F8" i="5"/>
  <c r="F8" i="6" s="1"/>
  <c r="F8" i="8" s="1"/>
  <c r="F8" i="9" s="1"/>
  <c r="F8" i="10" s="1"/>
  <c r="F8" i="11" s="1"/>
  <c r="F8" i="12" s="1"/>
  <c r="F8" i="13" s="1"/>
  <c r="I7" i="8"/>
  <c r="F7" i="8"/>
  <c r="F7" i="9" s="1"/>
  <c r="F7" i="10" s="1"/>
  <c r="F7" i="11" s="1"/>
  <c r="F7" i="12" s="1"/>
  <c r="F7" i="13" s="1"/>
  <c r="C7" i="8"/>
  <c r="C7" i="9" s="1"/>
  <c r="C7" i="10" s="1"/>
  <c r="C7" i="11" s="1"/>
  <c r="C7" i="12" s="1"/>
  <c r="C7" i="13" s="1"/>
  <c r="G11" i="7"/>
  <c r="G11" i="8" s="1"/>
  <c r="G11" i="9" s="1"/>
  <c r="G11" i="10" s="1"/>
  <c r="G11" i="11" s="1"/>
  <c r="G11" i="12" s="1"/>
  <c r="G11" i="13" s="1"/>
  <c r="D8" i="7"/>
  <c r="D8" i="8" s="1"/>
  <c r="D8" i="9" s="1"/>
  <c r="D8" i="10" s="1"/>
  <c r="D8" i="11" s="1"/>
  <c r="D8" i="12" s="1"/>
  <c r="D8" i="13" s="1"/>
  <c r="C8" i="5"/>
  <c r="C8" i="6" s="1"/>
  <c r="C8" i="8" s="1"/>
  <c r="C8" i="9" s="1"/>
  <c r="C8" i="10" s="1"/>
  <c r="C8" i="11" s="1"/>
  <c r="C8" i="12" s="1"/>
  <c r="C8" i="13" s="1"/>
  <c r="I7" i="9" l="1"/>
  <c r="G8" i="7"/>
  <c r="G8" i="8" s="1"/>
  <c r="G8" i="9" s="1"/>
  <c r="G8" i="10" s="1"/>
  <c r="G8" i="11" s="1"/>
  <c r="G8" i="12" s="1"/>
  <c r="G8" i="13" s="1"/>
  <c r="I7" i="10" l="1"/>
  <c r="D11" i="4"/>
  <c r="D11" i="6" s="1"/>
  <c r="D11" i="7" s="1"/>
  <c r="D11" i="8" s="1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N7" i="4"/>
  <c r="N7" i="5" l="1"/>
  <c r="J11" i="7" l="1"/>
  <c r="N7" i="6"/>
  <c r="N7" i="7" l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<sst xmlns="http://schemas.openxmlformats.org/spreadsheetml/2006/main" count="348" uniqueCount="31">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</sst>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107</v>
      </c>
      <c r="D7" s="2"/>
      <c r="E7" s="2"/>
      <c r="F7" s="6">
        <f>сентябрь!F7+92.2</f>
        <v>1366.2</v>
      </c>
      <c r="G7" s="6"/>
      <c r="H7" s="2"/>
      <c r="I7" s="10">
        <f>сентябрь!I7+217.1/1.2</f>
        <v>1953.993916666667</v>
      </c>
      <c r="J7" s="10"/>
      <c r="K7" s="2"/>
      <c r="M7" s="11">
        <f>I7+I8+J8+J11+I11</f>
        <v>3225.4749916666669</v>
      </c>
      <c r="N7" s="12">
        <f>M7*1.2</f>
        <v>3870.56999</v>
      </c>
    </row>
    <row r="8" spans="1:16" x14ac:dyDescent="0.25">
      <c r="A8" s="1">
        <v>2</v>
      </c>
      <c r="B8" s="2" t="s">
        <v>11</v>
      </c>
      <c r="C8" s="2">
        <f>сентябрь!C8</f>
        <v>6</v>
      </c>
      <c r="D8" s="2">
        <f>сентябрь!D8</f>
        <v>1</v>
      </c>
      <c r="E8" s="2"/>
      <c r="F8" s="6">
        <f>сентябрь!F8</f>
        <v>380</v>
      </c>
      <c r="G8" s="6">
        <f>сентябрь!G8</f>
        <v>150</v>
      </c>
      <c r="H8" s="2"/>
      <c r="I8" s="10">
        <f>сентябрь!I8</f>
        <v>563.39232500000003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1</v>
      </c>
      <c r="D11" s="2">
        <f>сентябрь!D11</f>
        <v>1</v>
      </c>
      <c r="E11" s="2"/>
      <c r="F11" s="2">
        <f>сентябрь!F11</f>
        <v>260</v>
      </c>
      <c r="G11" s="6">
        <f>сентябрь!G11</f>
        <v>400</v>
      </c>
      <c r="H11" s="2"/>
      <c r="I11" s="10">
        <f>сентябрь!I11</f>
        <v>12.030566666666667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112</v>
      </c>
      <c r="D7" s="2"/>
      <c r="E7" s="2"/>
      <c r="F7" s="6">
        <f>октябрь!F7+61</f>
        <v>1427.2</v>
      </c>
      <c r="G7" s="6"/>
      <c r="H7" s="2"/>
      <c r="I7" s="10">
        <f>октябрь!I7+138.55/1.2</f>
        <v>2069.4522500000003</v>
      </c>
      <c r="J7" s="10"/>
      <c r="K7" s="2"/>
      <c r="M7" s="11">
        <f>I7+I8+J8+J11+I11</f>
        <v>3435.3658</v>
      </c>
      <c r="N7" s="12">
        <f>M7*1.2</f>
        <v>4122.4389599999995</v>
      </c>
    </row>
    <row r="8" spans="1:16" x14ac:dyDescent="0.25">
      <c r="A8" s="1">
        <v>2</v>
      </c>
      <c r="B8" s="2" t="s">
        <v>11</v>
      </c>
      <c r="C8" s="2">
        <f>октябрь!C8+2</f>
        <v>8</v>
      </c>
      <c r="D8" s="2">
        <f>октябрь!D8</f>
        <v>1</v>
      </c>
      <c r="E8" s="2"/>
      <c r="F8" s="6">
        <f>октябрь!F8+55</f>
        <v>435</v>
      </c>
      <c r="G8" s="6">
        <f>октябрь!G8</f>
        <v>150</v>
      </c>
      <c r="H8" s="2"/>
      <c r="I8" s="10">
        <f>октябрь!I8+113.31897/1.2</f>
        <v>657.82479999999998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1</v>
      </c>
      <c r="D11" s="2">
        <f>октябрь!D11</f>
        <v>1</v>
      </c>
      <c r="E11" s="2"/>
      <c r="F11" s="2">
        <f>октябрь!F11</f>
        <v>260</v>
      </c>
      <c r="G11" s="6">
        <f>октябрь!G11</f>
        <v>400</v>
      </c>
      <c r="H11" s="2"/>
      <c r="I11" s="10">
        <f>октябрь!I11</f>
        <v>12.030566666666667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124</v>
      </c>
      <c r="D7" s="2"/>
      <c r="E7" s="2"/>
      <c r="F7" s="6">
        <f>ноябрь!F7+180</f>
        <v>1607.2</v>
      </c>
      <c r="G7" s="6"/>
      <c r="H7" s="2"/>
      <c r="I7" s="10">
        <f>ноябрь!I7+357.15/1.2</f>
        <v>2367.0772500000003</v>
      </c>
      <c r="J7" s="10"/>
      <c r="K7" s="2"/>
      <c r="M7" s="11">
        <f>I7+I8+J8+J11+I11</f>
        <v>3994.8024999999998</v>
      </c>
      <c r="N7" s="12">
        <f>M7*1.2</f>
        <v>4793.7629999999999</v>
      </c>
    </row>
    <row r="8" spans="1:16" x14ac:dyDescent="0.25">
      <c r="A8" s="1">
        <v>2</v>
      </c>
      <c r="B8" s="2" t="s">
        <v>11</v>
      </c>
      <c r="C8" s="2">
        <f>ноябрь!C8+1</f>
        <v>9</v>
      </c>
      <c r="D8" s="2">
        <f>ноябрь!D8</f>
        <v>1</v>
      </c>
      <c r="E8" s="2"/>
      <c r="F8" s="6">
        <f>ноябрь!F8+24</f>
        <v>459</v>
      </c>
      <c r="G8" s="6">
        <f>ноябрь!G8</f>
        <v>150</v>
      </c>
      <c r="H8" s="2"/>
      <c r="I8" s="10">
        <f>ноябрь!I8+72/1.2</f>
        <v>717.82479999999998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3</v>
      </c>
      <c r="D11" s="2">
        <f>ноябрь!D11</f>
        <v>1</v>
      </c>
      <c r="E11" s="2"/>
      <c r="F11" s="2">
        <f>ноябрь!F11+365</f>
        <v>625</v>
      </c>
      <c r="G11" s="6">
        <f>ноябрь!G11</f>
        <v>400</v>
      </c>
      <c r="H11" s="2"/>
      <c r="I11" s="10">
        <f>ноябрь!I11+242.17404/1.2</f>
        <v>213.84226666666666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topLeftCell="A4" zoomScaleNormal="100" zoomScaleSheetLayoutView="100" workbookViewId="0">
      <selection activeCell="C12" sqref="C11:C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E1"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>
        <f>апрель!D11</f>
        <v>0</v>
      </c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tabSelected="1" view="pageBreakPreview"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0">
        <f>май!C7+14</f>
        <v>58</v>
      </c>
      <c r="D7" s="20"/>
      <c r="E7" s="20"/>
      <c r="F7" s="21">
        <f>май!F7+162</f>
        <v>730</v>
      </c>
      <c r="G7" s="21"/>
      <c r="H7" s="20"/>
      <c r="I7" s="22">
        <f>май!I7+(440271.98/1000)/1.2</f>
        <v>1352.1316500000003</v>
      </c>
      <c r="J7" s="22"/>
      <c r="K7" s="2"/>
      <c r="M7" s="11">
        <f>I7+I8+J8+J11+I11</f>
        <v>1848.8754750000003</v>
      </c>
      <c r="N7" s="12">
        <f>M7*1.2</f>
        <v>2218.6505700000002</v>
      </c>
    </row>
    <row r="8" spans="1:16" x14ac:dyDescent="0.25">
      <c r="A8" s="1">
        <v>2</v>
      </c>
      <c r="B8" s="2" t="s">
        <v>11</v>
      </c>
      <c r="C8" s="20">
        <f>май!C8</f>
        <v>4</v>
      </c>
      <c r="D8" s="20">
        <f>май!D8</f>
        <v>0</v>
      </c>
      <c r="E8" s="20"/>
      <c r="F8" s="21">
        <f>май!F8</f>
        <v>180</v>
      </c>
      <c r="G8" s="21">
        <f>май!G8</f>
        <v>0</v>
      </c>
      <c r="H8" s="20"/>
      <c r="I8" s="22">
        <f>май!I8+204.45463/1.2</f>
        <v>496.74382500000002</v>
      </c>
      <c r="J8" s="22">
        <f>май!J8</f>
        <v>0</v>
      </c>
      <c r="K8" s="2"/>
    </row>
    <row r="9" spans="1:16" x14ac:dyDescent="0.25">
      <c r="A9" s="2"/>
      <c r="B9" s="4" t="s">
        <v>9</v>
      </c>
      <c r="C9" s="20"/>
      <c r="D9" s="20"/>
      <c r="E9" s="20"/>
      <c r="F9" s="21"/>
      <c r="G9" s="21"/>
      <c r="H9" s="20"/>
      <c r="I9" s="22"/>
      <c r="J9" s="22"/>
      <c r="K9" s="2"/>
    </row>
    <row r="10" spans="1:16" x14ac:dyDescent="0.25">
      <c r="A10" s="2"/>
      <c r="B10" s="5" t="s">
        <v>12</v>
      </c>
      <c r="C10" s="20"/>
      <c r="D10" s="20"/>
      <c r="E10" s="20"/>
      <c r="F10" s="21"/>
      <c r="G10" s="21"/>
      <c r="H10" s="20"/>
      <c r="I10" s="22"/>
      <c r="J10" s="22"/>
      <c r="K10" s="2"/>
    </row>
    <row r="11" spans="1:16" x14ac:dyDescent="0.25">
      <c r="A11" s="1">
        <v>3</v>
      </c>
      <c r="B11" s="2" t="s">
        <v>13</v>
      </c>
      <c r="C11" s="20">
        <f>май!C11</f>
        <v>0</v>
      </c>
      <c r="D11" s="20">
        <f>май!D11</f>
        <v>0</v>
      </c>
      <c r="E11" s="20"/>
      <c r="F11" s="20">
        <f>май!F11</f>
        <v>0</v>
      </c>
      <c r="G11" s="21">
        <f>май!G11</f>
        <v>0</v>
      </c>
      <c r="H11" s="20"/>
      <c r="I11" s="22">
        <f>май!I11</f>
        <v>0</v>
      </c>
      <c r="J11" s="22">
        <f>май!J11</f>
        <v>0</v>
      </c>
      <c r="K11" s="2"/>
    </row>
    <row r="12" spans="1:16" x14ac:dyDescent="0.25">
      <c r="A12" s="2"/>
      <c r="B12" s="4" t="s">
        <v>9</v>
      </c>
      <c r="C12" s="20"/>
      <c r="D12" s="20"/>
      <c r="E12" s="20"/>
      <c r="F12" s="20"/>
      <c r="G12" s="20"/>
      <c r="H12" s="20"/>
      <c r="I12" s="22"/>
      <c r="J12" s="22"/>
      <c r="K12" s="2"/>
    </row>
    <row r="13" spans="1:16" ht="30" x14ac:dyDescent="0.25">
      <c r="A13" s="2"/>
      <c r="B13" s="4" t="s">
        <v>14</v>
      </c>
      <c r="C13" s="20"/>
      <c r="D13" s="20"/>
      <c r="E13" s="20"/>
      <c r="F13" s="21"/>
      <c r="G13" s="21"/>
      <c r="H13" s="20"/>
      <c r="I13" s="22"/>
      <c r="J13" s="22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69</v>
      </c>
      <c r="D7" s="2"/>
      <c r="E7" s="2"/>
      <c r="F7" s="6">
        <f>июнь!F7+165</f>
        <v>895</v>
      </c>
      <c r="G7" s="6"/>
      <c r="H7" s="2"/>
      <c r="I7" s="10">
        <f>июнь!I7+(0.55*11)/1.2</f>
        <v>1357.173316666667</v>
      </c>
      <c r="J7" s="10"/>
      <c r="K7" s="2"/>
      <c r="M7" s="11">
        <f>I7+I8+J8+J11+I11</f>
        <v>2457.4168916666672</v>
      </c>
      <c r="N7" s="12">
        <f>M7*1.2</f>
        <v>2948.9002700000005</v>
      </c>
    </row>
    <row r="8" spans="1:16" x14ac:dyDescent="0.25">
      <c r="A8" s="1">
        <v>2</v>
      </c>
      <c r="B8" s="2" t="s">
        <v>11</v>
      </c>
      <c r="C8" s="2">
        <f>июнь!C8+1</f>
        <v>5</v>
      </c>
      <c r="D8" s="2">
        <f>июнь!D8+1</f>
        <v>1</v>
      </c>
      <c r="E8" s="2"/>
      <c r="F8" s="6">
        <f>июнь!F8+150</f>
        <v>330</v>
      </c>
      <c r="G8" s="6">
        <f>июнь!G8+150</f>
        <v>150</v>
      </c>
      <c r="H8" s="2"/>
      <c r="I8" s="10">
        <f>июнь!I8+62.7876/1.2</f>
        <v>549.06682499999999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1</v>
      </c>
      <c r="D11" s="2">
        <f>июнь!D11</f>
        <v>0</v>
      </c>
      <c r="E11" s="2"/>
      <c r="F11" s="2">
        <f>июнь!F11+260</f>
        <v>260</v>
      </c>
      <c r="G11" s="6">
        <f>июнь!G11</f>
        <v>0</v>
      </c>
      <c r="H11" s="2"/>
      <c r="I11" s="10">
        <f>июнь!I11+14.43668/1.2</f>
        <v>12.030566666666667</v>
      </c>
      <c r="J11" s="10">
        <f>июнь!J11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83</v>
      </c>
      <c r="D7" s="2"/>
      <c r="E7" s="2"/>
      <c r="F7" s="6">
        <f>июль!F7+204</f>
        <v>1099</v>
      </c>
      <c r="G7" s="6"/>
      <c r="H7" s="2"/>
      <c r="I7" s="10">
        <f>июль!I7+102.6588/1.2</f>
        <v>1442.722316666667</v>
      </c>
      <c r="J7" s="10"/>
      <c r="K7" s="2"/>
      <c r="M7" s="11">
        <f>I7+I8+J8+J11+I11</f>
        <v>2542.9658916666672</v>
      </c>
      <c r="N7" s="12">
        <f>M7*1.2</f>
        <v>3051.5590700000007</v>
      </c>
    </row>
    <row r="8" spans="1:16" x14ac:dyDescent="0.25">
      <c r="A8" s="1">
        <v>2</v>
      </c>
      <c r="B8" s="2" t="s">
        <v>11</v>
      </c>
      <c r="C8" s="2">
        <f>июль!C8</f>
        <v>5</v>
      </c>
      <c r="D8" s="2">
        <f>июль!D8</f>
        <v>1</v>
      </c>
      <c r="E8" s="2"/>
      <c r="F8" s="6">
        <f>июль!F8</f>
        <v>330</v>
      </c>
      <c r="G8" s="6">
        <f>июль!G8</f>
        <v>150</v>
      </c>
      <c r="H8" s="2"/>
      <c r="I8" s="10">
        <f>июль!I8</f>
        <v>549.06682499999999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1</v>
      </c>
      <c r="D11" s="2">
        <f>июль!D11</f>
        <v>0</v>
      </c>
      <c r="E11" s="2"/>
      <c r="F11" s="2">
        <f>июль!F11</f>
        <v>260</v>
      </c>
      <c r="G11" s="6">
        <f>июль!G11</f>
        <v>0</v>
      </c>
      <c r="H11" s="2"/>
      <c r="I11" s="10">
        <f>июль!I11</f>
        <v>12.030566666666667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98</v>
      </c>
      <c r="D7" s="2"/>
      <c r="E7" s="2"/>
      <c r="F7" s="6">
        <f>август!F7+175</f>
        <v>1274</v>
      </c>
      <c r="G7" s="6"/>
      <c r="H7" s="2"/>
      <c r="I7" s="10">
        <f>август!I7+396.42592/1.2</f>
        <v>1773.0772500000003</v>
      </c>
      <c r="J7" s="10"/>
      <c r="K7" s="2"/>
      <c r="M7" s="11">
        <f>I7+I8+J8+J11+I11</f>
        <v>3044.558325</v>
      </c>
      <c r="N7" s="12">
        <f>M7*1.2</f>
        <v>3653.4699900000001</v>
      </c>
    </row>
    <row r="8" spans="1:16" x14ac:dyDescent="0.25">
      <c r="A8" s="1">
        <v>2</v>
      </c>
      <c r="B8" s="2" t="s">
        <v>11</v>
      </c>
      <c r="C8" s="2">
        <f>август!C8+1</f>
        <v>6</v>
      </c>
      <c r="D8" s="2">
        <f>август!D8</f>
        <v>1</v>
      </c>
      <c r="E8" s="2"/>
      <c r="F8" s="6">
        <f>август!F8+50</f>
        <v>380</v>
      </c>
      <c r="G8" s="6">
        <f>август!G8</f>
        <v>150</v>
      </c>
      <c r="H8" s="2"/>
      <c r="I8" s="10">
        <f>август!I8+17.1906/1.2</f>
        <v>563.39232500000003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1</v>
      </c>
      <c r="D11" s="2">
        <f>август!D11+1</f>
        <v>1</v>
      </c>
      <c r="E11" s="2"/>
      <c r="F11" s="2">
        <f>август!F11</f>
        <v>260</v>
      </c>
      <c r="G11" s="6">
        <f>август!G11+400</f>
        <v>400</v>
      </c>
      <c r="H11" s="2"/>
      <c r="I11" s="10">
        <f>август!I11</f>
        <v>12.030566666666667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2021-11-01T02:32:19Z</cp:lastPrinted>
  <dcterms:created xsi:type="dcterms:W3CDTF">2015-06-05T18:19:34Z</dcterms:created>
  <dcterms:modified xsi:type="dcterms:W3CDTF">2023-06-30T07:14:26Z</dcterms:modified>
</cp:coreProperties>
</file>