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262ED9A1-3C5F-4EA5-A915-1AF6356FDFEB}" xr6:coauthVersionLast="47" xr6:coauthVersionMax="47" xr10:uidLastSave="{00000000-0000-0000-0000-000000000000}"/>
  <bookViews>
    <workbookView xWindow="1560" yWindow="555" windowWidth="12555" windowHeight="14910" tabRatio="672" firstSheet="5" activeTab="5" xr2:uid="{00000000-000D-0000-FFFF-FFFF00000000}"/>
  </bookViews>
  <sheets>
    <sheet name="январь" sheetId="31" state="hidden" r:id="rId1"/>
    <sheet name="февраль" sheetId="32" state="hidden" r:id="rId2"/>
    <sheet name="март" sheetId="33" state="hidden" r:id="rId3"/>
    <sheet name="апрель" sheetId="34" state="hidden" r:id="rId4"/>
    <sheet name="май" sheetId="35" state="hidden" r:id="rId5"/>
    <sheet name="июнь" sheetId="36" r:id="rId6"/>
    <sheet name="июль" sheetId="37" state="hidden" r:id="rId7"/>
    <sheet name="август" sheetId="38" state="hidden" r:id="rId8"/>
    <sheet name="сентябрь" sheetId="39" state="hidden" r:id="rId9"/>
    <sheet name="октябрь" sheetId="40" state="hidden" r:id="rId10"/>
    <sheet name="ноябрь" sheetId="41" state="hidden" r:id="rId11"/>
    <sheet name="декабрь" sheetId="42" state="hidden" r:id="rId12"/>
  </sheets>
  <definedNames>
    <definedName name="_xlnm.Print_Area" localSheetId="7">август!$A$1:$H$24</definedName>
    <definedName name="_xlnm.Print_Area" localSheetId="3">апрель!$A$1:$H$24</definedName>
    <definedName name="_xlnm.Print_Area" localSheetId="11">декабрь!$A$1:$H$24</definedName>
    <definedName name="_xlnm.Print_Area" localSheetId="6">июль!$A$1:$H$24</definedName>
    <definedName name="_xlnm.Print_Area" localSheetId="5">июнь!$A$1:$H$24</definedName>
    <definedName name="_xlnm.Print_Area" localSheetId="4">май!$A$1:$H$24</definedName>
    <definedName name="_xlnm.Print_Area" localSheetId="2">март!$A$1:$H$24</definedName>
    <definedName name="_xlnm.Print_Area" localSheetId="10">ноябрь!$A$1:$H$24</definedName>
    <definedName name="_xlnm.Print_Area" localSheetId="9">октябрь!$A$1:$H$24</definedName>
    <definedName name="_xlnm.Print_Area" localSheetId="8">сентябрь!$A$1:$H$24</definedName>
    <definedName name="_xlnm.Print_Area" localSheetId="1">февраль!$A$1:$H$22</definedName>
    <definedName name="_xlnm.Print_Area" localSheetId="0">январь!$A$1:$H$22</definedName>
  </definedNames>
  <calcPr calcId="181029"/>
</workbook>
</file>

<file path=xl/calcChain.xml><?xml version="1.0" encoding="utf-8"?>
<calcChain xmlns="http://schemas.openxmlformats.org/spreadsheetml/2006/main">
  <c r="F8" i="36" l="1"/>
  <c r="F7" i="36"/>
  <c r="C8" i="36"/>
  <c r="C7" i="36"/>
  <c r="G11" i="36"/>
  <c r="F11" i="36"/>
  <c r="D11" i="36"/>
  <c r="C11" i="36"/>
  <c r="F8" i="35"/>
  <c r="C8" i="35"/>
  <c r="F7" i="35"/>
  <c r="C7" i="35"/>
  <c r="F14" i="35"/>
  <c r="G11" i="35"/>
  <c r="C14" i="35"/>
  <c r="D11" i="35"/>
  <c r="F7" i="34"/>
  <c r="C7" i="34"/>
  <c r="F14" i="34"/>
  <c r="C14" i="34"/>
  <c r="F8" i="34"/>
  <c r="C8" i="34"/>
  <c r="F8" i="31"/>
  <c r="F8" i="32" l="1"/>
  <c r="F8" i="33" s="1"/>
  <c r="C8" i="33"/>
  <c r="F7" i="33"/>
  <c r="C7" i="33"/>
  <c r="C8" i="32"/>
  <c r="F7" i="32"/>
  <c r="C7" i="32"/>
  <c r="F7" i="31"/>
  <c r="D8" i="37" l="1"/>
  <c r="D8" i="38" s="1"/>
  <c r="D8" i="39" s="1"/>
  <c r="D8" i="40" s="1"/>
  <c r="D8" i="41" s="1"/>
  <c r="D8" i="42" s="1"/>
  <c r="F11" i="37"/>
  <c r="F11" i="38" s="1"/>
  <c r="F11" i="39" s="1"/>
  <c r="F11" i="40" s="1"/>
  <c r="F11" i="41" s="1"/>
  <c r="F11" i="42" s="1"/>
  <c r="C11" i="37"/>
  <c r="C11" i="38" s="1"/>
  <c r="C11" i="39" s="1"/>
  <c r="C11" i="40" s="1"/>
  <c r="C11" i="41" s="1"/>
  <c r="C11" i="42" s="1"/>
  <c r="G11" i="37"/>
  <c r="G11" i="38" s="1"/>
  <c r="G11" i="39" s="1"/>
  <c r="G11" i="40" s="1"/>
  <c r="G11" i="41" s="1"/>
  <c r="G11" i="42" s="1"/>
  <c r="D11" i="37"/>
  <c r="D11" i="38" s="1"/>
  <c r="D11" i="39" s="1"/>
  <c r="D11" i="40" s="1"/>
  <c r="D11" i="41" s="1"/>
  <c r="D11" i="42" s="1"/>
  <c r="G8" i="36"/>
  <c r="G8" i="37" s="1"/>
  <c r="G8" i="38" s="1"/>
  <c r="G8" i="39" s="1"/>
  <c r="G8" i="40" s="1"/>
  <c r="G8" i="41" s="1"/>
  <c r="G8" i="42" s="1"/>
  <c r="G7" i="36"/>
  <c r="G7" i="37" s="1"/>
  <c r="G7" i="38" s="1"/>
  <c r="G7" i="39" s="1"/>
  <c r="G7" i="40" s="1"/>
  <c r="G7" i="41" s="1"/>
  <c r="G7" i="42" s="1"/>
  <c r="D8" i="36"/>
  <c r="D7" i="36"/>
  <c r="D7" i="37" s="1"/>
  <c r="D7" i="38" s="1"/>
  <c r="D7" i="39" s="1"/>
  <c r="D7" i="40" s="1"/>
  <c r="D7" i="41" s="1"/>
  <c r="D7" i="42" s="1"/>
  <c r="C8" i="31" l="1"/>
  <c r="C7" i="37" l="1"/>
  <c r="C7" i="38" s="1"/>
  <c r="C7" i="39" s="1"/>
  <c r="C7" i="40" s="1"/>
  <c r="C7" i="41" s="1"/>
  <c r="C7" i="42" s="1"/>
  <c r="F7" i="37"/>
  <c r="F7" i="38" s="1"/>
  <c r="F7" i="39" s="1"/>
  <c r="F7" i="40" s="1"/>
  <c r="F7" i="41" s="1"/>
  <c r="F7" i="42" s="1"/>
  <c r="C8" i="37"/>
  <c r="C8" i="38" s="1"/>
  <c r="C8" i="39" s="1"/>
  <c r="C8" i="40" s="1"/>
  <c r="C8" i="41" s="1"/>
  <c r="C8" i="42" s="1"/>
  <c r="F8" i="37"/>
  <c r="F8" i="38" s="1"/>
  <c r="F8" i="39" s="1"/>
  <c r="F8" i="40" s="1"/>
  <c r="F8" i="41" s="1"/>
  <c r="F8" i="42" s="1"/>
</calcChain>
</file>

<file path=xl/sharedStrings.xml><?xml version="1.0" encoding="utf-8"?>
<sst xmlns="http://schemas.openxmlformats.org/spreadsheetml/2006/main" count="312" uniqueCount="33">
  <si>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</si>
  <si>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</si>
  <si>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</si>
  <si>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</si>
  <si>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</si>
  <si>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</si>
  <si>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</si>
  <si>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</si>
  <si>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</si>
  <si>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</si>
  <si>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</si>
  <si>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</si>
  <si>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</si>
  <si>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</si>
  <si>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</si>
  <si>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</si>
  <si>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</si>
  <si>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</si>
  <si>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 xml:space="preserve">Приложение N 5
к стандартам раскрытия информации
субъектами оптового и розничных
рынков электрической энергии
</t>
  </si>
  <si>
    <t>От 670 кВт - всего</t>
  </si>
  <si>
    <t>ИНФОРМАЦИЯ
о поданных заявках на технологическое присоединение ООО ЭСК "Энергия"
за июнь 2022 года</t>
  </si>
  <si>
    <t>ИНФОРМАЦИЯ
о поданных заявках на технологическое присоединение ООО ЭСК "Энергия"
за июль 2022 года</t>
  </si>
  <si>
    <t>ИНФОРМАЦИЯ
о поданных заявках на технологическое присоединение ООО ЭСК "Энергия"
за август 2022 года</t>
  </si>
  <si>
    <t>ИНФОРМАЦИЯ
о поданных заявках на технологическое присоединение ООО ЭСК "Энергия"
за сентябрь 2022 года</t>
  </si>
  <si>
    <t>ИНФОРМАЦИЯ
о поданных заявках на технологическое присоединение ООО ЭСК "Энергия"
за октябрь 2022 года</t>
  </si>
  <si>
    <t>ИНФОРМАЦИЯ
о поданных заявках на технологическое присоединение ООО ЭСК "Энергия"
за ноябрь 2022 года</t>
  </si>
  <si>
    <t>ИНФОРМАЦИЯ
о поданных заявках на технологическое присоединение ООО ЭСК "Энергия"
за декабрь 2022 года</t>
  </si>
  <si>
    <t>ИНФОРМАЦИЯ
о поданных заявках на технологическое присоединение ООО ЭСК "Энергия"
за январь 2023 года</t>
  </si>
  <si>
    <t>От 670 кВт  - всего</t>
  </si>
  <si>
    <t>ИНФОРМАЦИЯ
о поданных заявках на технологическое присоединение ООО ЭСК "Энергия"
за февраль 2023 года</t>
  </si>
  <si>
    <t>ИНФОРМАЦИЯ
о поданных заявках на технологическое присоединение ООО ЭСК "Энергия"
за март 2023 года</t>
  </si>
  <si>
    <t>ИНФОРМАЦИЯ
о поданных заявках на технологическое присоединение ООО ЭСК "Энергия"
за апрель 2023 года</t>
  </si>
  <si>
    <t>ИНФОРМАЦИЯ
о поданных заявках на технологическое присоединение ООО ЭСК "Энергия"
за 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</si>
</sst>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left" vertical="center" wrapText="1" indent="2"/>
    </xf>
    <xf numFmtId="0" fontId="4" fillId="0" borderId="1" xfId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4D44C-3927-4C02-9690-81EF5EC174A8}">
  <sheetPr>
    <pageSetUpPr fitToPage="1"/>
  </sheetPr>
  <dimension ref="A1:M22"/>
  <sheetViews>
    <sheetView view="pageBreakPreview" topLeftCell="A4" zoomScaleNormal="100" zoomScaleSheetLayoutView="100" workbookViewId="0">
      <selection activeCell="F9" sqref="F9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27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v>7</v>
      </c>
      <c r="D7" s="3"/>
      <c r="E7" s="3"/>
      <c r="F7" s="5">
        <f>71</f>
        <v>71</v>
      </c>
      <c r="G7" s="5"/>
      <c r="H7" s="3"/>
    </row>
    <row r="8" spans="1:13" x14ac:dyDescent="0.25">
      <c r="A8" s="6">
        <v>2</v>
      </c>
      <c r="B8" s="3" t="s">
        <v>8</v>
      </c>
      <c r="C8" s="3">
        <f>2</f>
        <v>2</v>
      </c>
      <c r="D8" s="3"/>
      <c r="E8" s="3"/>
      <c r="F8" s="5">
        <f>155.84</f>
        <v>155.84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9" t="s">
        <v>28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786F013-B5BB-48B1-9689-04DD44B9E9BC}"/>
    <hyperlink ref="B10" r:id="rId2" display="consultantplus://offline/ref=2B68D365C87DD12C3005D9B461515A31DC59046575EDA8B88471CB77745D0FE2FE0F07D2C424YAQFF" xr:uid="{3DB6B797-697B-4065-BA6A-6030C82C74F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6C9CE-31EC-4C91-B5A3-86CCE55756C1}">
  <sheetPr>
    <pageSetUpPr fitToPage="1"/>
  </sheetPr>
  <dimension ref="A1:M24"/>
  <sheetViews>
    <sheetView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24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сентябрь!C7+10</f>
        <v>134</v>
      </c>
      <c r="D7" s="3">
        <f>сентябрь!D7</f>
        <v>0</v>
      </c>
      <c r="E7" s="3"/>
      <c r="F7" s="8">
        <f>сентябрь!F7+127</f>
        <v>1684.5</v>
      </c>
      <c r="G7" s="8">
        <f>сентябрь!G7</f>
        <v>0</v>
      </c>
      <c r="H7" s="3"/>
    </row>
    <row r="8" spans="1:13" x14ac:dyDescent="0.25">
      <c r="A8" s="6">
        <v>2</v>
      </c>
      <c r="B8" s="3" t="s">
        <v>8</v>
      </c>
      <c r="C8" s="3">
        <f>сентябрь!C8+3</f>
        <v>14</v>
      </c>
      <c r="D8" s="3">
        <f>сентябрь!D8</f>
        <v>0</v>
      </c>
      <c r="E8" s="3"/>
      <c r="F8" s="8">
        <f>сентябрь!F8+135</f>
        <v>700.68000000000006</v>
      </c>
      <c r="G8" s="8">
        <f>сентябрь!G8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сентябрь!C11</f>
        <v>1</v>
      </c>
      <c r="D11" s="3">
        <f>сентябрь!D11+1</f>
        <v>6</v>
      </c>
      <c r="E11" s="3"/>
      <c r="F11" s="8">
        <f>сентябрь!F11</f>
        <v>405</v>
      </c>
      <c r="G11" s="8">
        <f>сентябрь!G11+585</f>
        <v>2185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8C83D661-0C25-41ED-81F8-A672A2459F88}"/>
    <hyperlink ref="B10" r:id="rId2" display="consultantplus://offline/ref=2B68D365C87DD12C3005D9B461515A31DC59046575EDA8B88471CB77745D0FE2FE0F07D2C424YAQFF" xr:uid="{17654E37-7119-40C0-9E7C-FECE843551A7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D4D1C-10ED-4523-8D82-2810DF241FFF}">
  <sheetPr>
    <pageSetUpPr fitToPage="1"/>
  </sheetPr>
  <dimension ref="A1:M24"/>
  <sheetViews>
    <sheetView view="pageBreakPreview" topLeftCell="A4" zoomScaleNormal="100" zoomScaleSheetLayoutView="100" workbookViewId="0">
      <selection activeCell="C26" sqref="C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25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октябрь!C7+8</f>
        <v>142</v>
      </c>
      <c r="D7" s="3">
        <f>октябрь!D7</f>
        <v>0</v>
      </c>
      <c r="E7" s="3"/>
      <c r="F7" s="8">
        <f>октябрь!F7+87</f>
        <v>1771.5</v>
      </c>
      <c r="G7" s="8">
        <f>октябрь!G7</f>
        <v>0</v>
      </c>
      <c r="H7" s="3"/>
    </row>
    <row r="8" spans="1:13" x14ac:dyDescent="0.25">
      <c r="A8" s="6">
        <v>2</v>
      </c>
      <c r="B8" s="3" t="s">
        <v>8</v>
      </c>
      <c r="C8" s="3">
        <f>октябрь!C8+1</f>
        <v>15</v>
      </c>
      <c r="D8" s="3">
        <f>октябрь!D8</f>
        <v>0</v>
      </c>
      <c r="E8" s="3"/>
      <c r="F8" s="8">
        <f>октябрь!F8+24</f>
        <v>724.68000000000006</v>
      </c>
      <c r="G8" s="8">
        <f>октябрь!G8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октябрь!C11</f>
        <v>1</v>
      </c>
      <c r="D11" s="3">
        <f>октябрь!D11</f>
        <v>6</v>
      </c>
      <c r="E11" s="3"/>
      <c r="F11" s="8">
        <f>октябрь!F11</f>
        <v>405</v>
      </c>
      <c r="G11" s="8">
        <f>октябрь!G11</f>
        <v>2185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A3A89DA-DAC7-47DD-9DAA-BDEE021A8090}"/>
    <hyperlink ref="B10" r:id="rId2" display="consultantplus://offline/ref=2B68D365C87DD12C3005D9B461515A31DC59046575EDA8B88471CB77745D0FE2FE0F07D2C424YAQFF" xr:uid="{5B2026F9-55A0-4EFA-9096-F592A58399C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7C30F-6648-4B75-AA74-94B042EE0C0C}">
  <sheetPr>
    <pageSetUpPr fitToPage="1"/>
  </sheetPr>
  <dimension ref="A1:M24"/>
  <sheetViews>
    <sheetView view="pageBreakPreview" topLeftCell="A7" zoomScaleNormal="100" zoomScaleSheetLayoutView="100" workbookViewId="0">
      <selection activeCell="N20" sqref="N20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26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ноябрь!C7+10</f>
        <v>152</v>
      </c>
      <c r="D7" s="3">
        <f>ноябрь!D7</f>
        <v>0</v>
      </c>
      <c r="E7" s="3"/>
      <c r="F7" s="8">
        <f>ноябрь!F7+138</f>
        <v>1909.5</v>
      </c>
      <c r="G7" s="8">
        <f>ноябрь!G7</f>
        <v>0</v>
      </c>
      <c r="H7" s="3"/>
    </row>
    <row r="8" spans="1:13" x14ac:dyDescent="0.25">
      <c r="A8" s="6">
        <v>2</v>
      </c>
      <c r="B8" s="3" t="s">
        <v>8</v>
      </c>
      <c r="C8" s="3">
        <f>ноябрь!C8+6</f>
        <v>21</v>
      </c>
      <c r="D8" s="3">
        <f>ноябрь!D8+1</f>
        <v>1</v>
      </c>
      <c r="E8" s="3"/>
      <c r="F8" s="8">
        <f>ноябрь!F8+385</f>
        <v>1109.68</v>
      </c>
      <c r="G8" s="8">
        <f>ноябрь!G8+50</f>
        <v>50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ноябрь!C11+1</f>
        <v>2</v>
      </c>
      <c r="D11" s="3">
        <f>ноябрь!D11</f>
        <v>6</v>
      </c>
      <c r="E11" s="3"/>
      <c r="F11" s="8">
        <f>ноябрь!F11+400</f>
        <v>805</v>
      </c>
      <c r="G11" s="8">
        <f>ноябрь!G11</f>
        <v>2185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266A8D96-8BEB-43F6-9227-1247ABD86489}"/>
    <hyperlink ref="B10" r:id="rId2" display="consultantplus://offline/ref=2B68D365C87DD12C3005D9B461515A31DC59046575EDA8B88471CB77745D0FE2FE0F07D2C424YAQFF" xr:uid="{A7F4299F-0315-4DB6-942C-88F2844CA043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918F0-69B1-455E-8769-D97E3E804F04}">
  <sheetPr>
    <pageSetUpPr fitToPage="1"/>
  </sheetPr>
  <dimension ref="A1:M22"/>
  <sheetViews>
    <sheetView view="pageBreakPreview" zoomScaleNormal="100" zoomScaleSheetLayoutView="100" workbookViewId="0">
      <selection activeCell="F7" sqref="F7:F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29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январь!C7+5</f>
        <v>12</v>
      </c>
      <c r="D7" s="3"/>
      <c r="E7" s="3"/>
      <c r="F7" s="5">
        <f>январь!F7+70</f>
        <v>141</v>
      </c>
      <c r="G7" s="5"/>
      <c r="H7" s="3"/>
    </row>
    <row r="8" spans="1:13" x14ac:dyDescent="0.25">
      <c r="A8" s="6">
        <v>2</v>
      </c>
      <c r="B8" s="3" t="s">
        <v>8</v>
      </c>
      <c r="C8" s="3">
        <f>январь!C8+1</f>
        <v>3</v>
      </c>
      <c r="D8" s="3"/>
      <c r="E8" s="3"/>
      <c r="F8" s="5">
        <f>январь!F8+15.84</f>
        <v>171.68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5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3" t="s">
        <v>12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2" spans="1:8" x14ac:dyDescent="0.25">
      <c r="A22" s="11" t="s">
        <v>17</v>
      </c>
      <c r="B22" s="11"/>
      <c r="C22" s="11"/>
      <c r="D22" s="11"/>
      <c r="E22" s="11"/>
      <c r="F22" s="11"/>
      <c r="G22" s="11"/>
      <c r="H22" s="11"/>
    </row>
  </sheetData>
  <mergeCells count="7">
    <mergeCell ref="A22:H22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AE4025D-C212-4ACF-A805-E0D63FAF0583}"/>
    <hyperlink ref="B10" r:id="rId2" display="consultantplus://offline/ref=2B68D365C87DD12C3005D9B461515A31DC59046575EDA8B88471CB77745D0FE2FE0F07D2C424YAQFF" xr:uid="{570EC688-FD1D-4770-97A2-1C1E392FCB0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BD49-F69A-4032-A06E-0E61F839FF4F}">
  <sheetPr>
    <pageSetUpPr fitToPage="1"/>
  </sheetPr>
  <dimension ref="A1:M24"/>
  <sheetViews>
    <sheetView view="pageBreakPreview" topLeftCell="A7" zoomScaleNormal="100" zoomScaleSheetLayoutView="100" workbookViewId="0">
      <selection activeCell="B13" sqref="B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30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февраль!C7+14</f>
        <v>26</v>
      </c>
      <c r="D7" s="3"/>
      <c r="E7" s="3"/>
      <c r="F7" s="10">
        <f>февраль!F7+193</f>
        <v>334</v>
      </c>
      <c r="G7" s="5"/>
      <c r="H7" s="3"/>
    </row>
    <row r="8" spans="1:13" x14ac:dyDescent="0.25">
      <c r="A8" s="6">
        <v>2</v>
      </c>
      <c r="B8" s="3" t="s">
        <v>8</v>
      </c>
      <c r="C8" s="3">
        <f>февраль!C8+2</f>
        <v>5</v>
      </c>
      <c r="D8" s="3"/>
      <c r="E8" s="3"/>
      <c r="F8" s="10">
        <f>февраль!F8+50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10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10"/>
      <c r="G10" s="5"/>
      <c r="H10" s="3"/>
    </row>
    <row r="11" spans="1:13" x14ac:dyDescent="0.25">
      <c r="A11" s="6">
        <v>3</v>
      </c>
      <c r="B11" s="3" t="s">
        <v>10</v>
      </c>
      <c r="C11" s="3"/>
      <c r="D11" s="3"/>
      <c r="E11" s="3"/>
      <c r="F11" s="10"/>
      <c r="G11" s="5"/>
      <c r="H11" s="3"/>
    </row>
    <row r="12" spans="1:13" x14ac:dyDescent="0.25">
      <c r="A12" s="3"/>
      <c r="B12" s="1" t="s">
        <v>6</v>
      </c>
      <c r="C12" s="3"/>
      <c r="D12" s="3"/>
      <c r="E12" s="3"/>
      <c r="F12" s="10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10"/>
      <c r="G13" s="3"/>
      <c r="H13" s="3"/>
    </row>
    <row r="14" spans="1:13" x14ac:dyDescent="0.25">
      <c r="A14" s="6">
        <v>4</v>
      </c>
      <c r="B14" s="7" t="s">
        <v>19</v>
      </c>
      <c r="C14" s="3">
        <v>1</v>
      </c>
      <c r="D14" s="4"/>
      <c r="E14" s="3"/>
      <c r="F14" s="10"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E2C2B9F9-A069-4137-B77D-65F4C8D13B64}"/>
    <hyperlink ref="B10" r:id="rId2" display="consultantplus://offline/ref=2B68D365C87DD12C3005D9B461515A31DC59046575EDA8B88471CB77745D0FE2FE0F07D2C424YAQFF" xr:uid="{B3C50C0B-2992-4DBA-A9C9-01792A2004C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525CC-307A-464E-BEDB-DD8BF3A60F27}">
  <sheetPr>
    <pageSetUpPr fitToPage="1"/>
  </sheetPr>
  <dimension ref="A1:M24"/>
  <sheetViews>
    <sheetView view="pageBreakPreview" zoomScaleNormal="100" zoomScaleSheetLayoutView="100" workbookViewId="0">
      <selection activeCell="F7" sqref="F7:G14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март!C7+20</f>
        <v>46</v>
      </c>
      <c r="D7" s="3"/>
      <c r="E7" s="3"/>
      <c r="F7" s="5">
        <f>март!F7+278</f>
        <v>612</v>
      </c>
      <c r="G7" s="5"/>
      <c r="H7" s="3"/>
    </row>
    <row r="8" spans="1:13" x14ac:dyDescent="0.25">
      <c r="A8" s="6">
        <v>2</v>
      </c>
      <c r="B8" s="3" t="s">
        <v>8</v>
      </c>
      <c r="C8" s="3">
        <f>март!C8</f>
        <v>5</v>
      </c>
      <c r="D8" s="3"/>
      <c r="E8" s="3"/>
      <c r="F8" s="5">
        <f>март!F8</f>
        <v>221.68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v>1</v>
      </c>
      <c r="E11" s="3"/>
      <c r="F11" s="5"/>
      <c r="G11" s="5"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март!C14</f>
        <v>1</v>
      </c>
      <c r="D14" s="3"/>
      <c r="E14" s="3"/>
      <c r="F14" s="8">
        <f>март!F14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4B69ED05-3721-41AB-B1D1-3339E807E5F3}"/>
    <hyperlink ref="B10" r:id="rId2" display="consultantplus://offline/ref=2B68D365C87DD12C3005D9B461515A31DC59046575EDA8B88471CB77745D0FE2FE0F07D2C424YAQFF" xr:uid="{59FB600F-DD53-48E5-A5A2-D92517A10C7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33DFA-D837-421A-A641-FA9CFD95193D}">
  <sheetPr>
    <pageSetUpPr fitToPage="1"/>
  </sheetPr>
  <dimension ref="A1:M24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32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апрель!C7+20</f>
        <v>66</v>
      </c>
      <c r="D7" s="3"/>
      <c r="E7" s="3"/>
      <c r="F7" s="5">
        <f>апрель!F7+205.5</f>
        <v>817.5</v>
      </c>
      <c r="G7" s="5"/>
      <c r="H7" s="3"/>
    </row>
    <row r="8" spans="1:13" x14ac:dyDescent="0.25">
      <c r="A8" s="6">
        <v>2</v>
      </c>
      <c r="B8" s="3" t="s">
        <v>8</v>
      </c>
      <c r="C8" s="3">
        <f>апрель!C8+1</f>
        <v>6</v>
      </c>
      <c r="D8" s="3"/>
      <c r="E8" s="3"/>
      <c r="F8" s="5">
        <f>апрель!F8+40</f>
        <v>261.68</v>
      </c>
      <c r="G8" s="5"/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/>
      <c r="D11" s="3">
        <f>апрель!D11</f>
        <v>1</v>
      </c>
      <c r="E11" s="3"/>
      <c r="F11" s="5"/>
      <c r="G11" s="5">
        <f>апрель!G11</f>
        <v>250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>
        <f>апрель!C14</f>
        <v>1</v>
      </c>
      <c r="D14" s="4"/>
      <c r="E14" s="3"/>
      <c r="F14" s="8">
        <f>апрель!F14</f>
        <v>1200</v>
      </c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486089-FFB9-4CB4-B4CE-00E98AEB60D6}"/>
    <hyperlink ref="B10" r:id="rId2" display="consultantplus://offline/ref=2B68D365C87DD12C3005D9B461515A31DC59046575EDA8B88471CB77745D0FE2FE0F07D2C424YAQFF" xr:uid="{8D176DF0-D00B-4648-A1CE-672A46E222B8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12E7-CE41-4059-9CB9-C0EE44351320}">
  <sheetPr>
    <pageSetUpPr fitToPage="1"/>
  </sheetPr>
  <dimension ref="A1:M24"/>
  <sheetViews>
    <sheetView tabSelected="1" zoomScaleNormal="100" zoomScaleSheetLayoutView="100" workbookViewId="0">
      <selection activeCell="H7" sqref="C7:H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20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16">
        <f>май!C7+16</f>
        <v>82</v>
      </c>
      <c r="D7" s="16">
        <f>май!D7</f>
        <v>0</v>
      </c>
      <c r="E7" s="16"/>
      <c r="F7" s="17">
        <f>май!F7+202</f>
        <v>1019.5</v>
      </c>
      <c r="G7" s="17">
        <f>май!G7</f>
        <v>0</v>
      </c>
      <c r="H7" s="16"/>
    </row>
    <row r="8" spans="1:13" x14ac:dyDescent="0.25">
      <c r="A8" s="6">
        <v>2</v>
      </c>
      <c r="B8" s="3" t="s">
        <v>8</v>
      </c>
      <c r="C8" s="16">
        <f>май!C8+2</f>
        <v>8</v>
      </c>
      <c r="D8" s="16">
        <f>май!D8</f>
        <v>0</v>
      </c>
      <c r="E8" s="16"/>
      <c r="F8" s="17">
        <f>май!F8+170</f>
        <v>431.68</v>
      </c>
      <c r="G8" s="17">
        <f>май!G8</f>
        <v>0</v>
      </c>
      <c r="H8" s="16"/>
    </row>
    <row r="9" spans="1:13" x14ac:dyDescent="0.25">
      <c r="A9" s="3"/>
      <c r="B9" s="1" t="s">
        <v>6</v>
      </c>
      <c r="C9" s="16"/>
      <c r="D9" s="16"/>
      <c r="E9" s="16"/>
      <c r="F9" s="17"/>
      <c r="G9" s="17"/>
      <c r="H9" s="16"/>
    </row>
    <row r="10" spans="1:13" x14ac:dyDescent="0.25">
      <c r="A10" s="3"/>
      <c r="B10" s="2" t="s">
        <v>9</v>
      </c>
      <c r="C10" s="16"/>
      <c r="D10" s="16"/>
      <c r="E10" s="16"/>
      <c r="F10" s="17"/>
      <c r="G10" s="17"/>
      <c r="H10" s="16"/>
    </row>
    <row r="11" spans="1:13" x14ac:dyDescent="0.25">
      <c r="A11" s="6">
        <v>3</v>
      </c>
      <c r="B11" s="3" t="s">
        <v>10</v>
      </c>
      <c r="C11" s="16">
        <f>май!C11</f>
        <v>0</v>
      </c>
      <c r="D11" s="16">
        <f>май!D11</f>
        <v>1</v>
      </c>
      <c r="E11" s="16"/>
      <c r="F11" s="17">
        <f>май!F11</f>
        <v>0</v>
      </c>
      <c r="G11" s="17">
        <f>май!G11</f>
        <v>250</v>
      </c>
      <c r="H11" s="16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FDD62BEC-EC93-4206-8322-7AF1B65562BE}"/>
    <hyperlink ref="B10" r:id="rId2" display="consultantplus://offline/ref=2B68D365C87DD12C3005D9B461515A31DC59046575EDA8B88471CB77745D0FE2FE0F07D2C424YAQFF" xr:uid="{B9CBCCF9-2467-43E0-8055-BC34BFC51236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E4DC0-35B9-4CA5-BB60-63A4F2BC7546}">
  <sheetPr>
    <pageSetUpPr fitToPage="1"/>
  </sheetPr>
  <dimension ref="A1:M24"/>
  <sheetViews>
    <sheetView zoomScaleNormal="100" zoomScaleSheetLayoutView="100" workbookViewId="0">
      <selection activeCell="G11" sqref="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21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июнь!C7+16</f>
        <v>98</v>
      </c>
      <c r="D7" s="3">
        <f>июнь!D7</f>
        <v>0</v>
      </c>
      <c r="E7" s="3"/>
      <c r="F7" s="5">
        <f>июнь!F7+240</f>
        <v>1259.5</v>
      </c>
      <c r="G7" s="5">
        <f>июнь!G7</f>
        <v>0</v>
      </c>
      <c r="H7" s="3"/>
    </row>
    <row r="8" spans="1:13" x14ac:dyDescent="0.25">
      <c r="A8" s="6">
        <v>2</v>
      </c>
      <c r="B8" s="3" t="s">
        <v>8</v>
      </c>
      <c r="C8" s="3">
        <f>июнь!C8+1</f>
        <v>9</v>
      </c>
      <c r="D8" s="3">
        <f>июнь!D8</f>
        <v>0</v>
      </c>
      <c r="E8" s="3"/>
      <c r="F8" s="5">
        <f>июнь!F8+80</f>
        <v>511.68</v>
      </c>
      <c r="G8" s="5">
        <f>июнь!G8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5"/>
      <c r="G9" s="5"/>
      <c r="H9" s="3"/>
    </row>
    <row r="10" spans="1:13" x14ac:dyDescent="0.25">
      <c r="A10" s="3"/>
      <c r="B10" s="2" t="s">
        <v>9</v>
      </c>
      <c r="C10" s="3"/>
      <c r="D10" s="3"/>
      <c r="E10" s="3"/>
      <c r="F10" s="5"/>
      <c r="G10" s="5"/>
      <c r="H10" s="3"/>
    </row>
    <row r="11" spans="1:13" x14ac:dyDescent="0.25">
      <c r="A11" s="6">
        <v>3</v>
      </c>
      <c r="B11" s="3" t="s">
        <v>10</v>
      </c>
      <c r="C11" s="3">
        <f>июнь!C11</f>
        <v>0</v>
      </c>
      <c r="D11" s="3">
        <f>июнь!D11+1</f>
        <v>2</v>
      </c>
      <c r="E11" s="3"/>
      <c r="F11" s="3">
        <f>июнь!F11</f>
        <v>0</v>
      </c>
      <c r="G11" s="5">
        <f>июнь!G11+250</f>
        <v>500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51E71D83-853B-40CD-B789-08DCDA58A6AF}"/>
    <hyperlink ref="B10" r:id="rId2" display="consultantplus://offline/ref=2B68D365C87DD12C3005D9B461515A31DC59046575EDA8B88471CB77745D0FE2FE0F07D2C424YAQFF" xr:uid="{8F4BEB77-FE97-4185-8622-F720149889C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40190-BA7E-4CAD-BB49-637E748A78E8}">
  <sheetPr>
    <pageSetUpPr fitToPage="1"/>
  </sheetPr>
  <dimension ref="A1:M24"/>
  <sheetViews>
    <sheetView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22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июль!C7+19</f>
        <v>117</v>
      </c>
      <c r="D7" s="3">
        <f>июль!D7</f>
        <v>0</v>
      </c>
      <c r="E7" s="3"/>
      <c r="F7" s="8">
        <f>июль!F7+226</f>
        <v>1485.5</v>
      </c>
      <c r="G7" s="8">
        <f>июль!G7</f>
        <v>0</v>
      </c>
      <c r="H7" s="3"/>
    </row>
    <row r="8" spans="1:13" x14ac:dyDescent="0.25">
      <c r="A8" s="6">
        <v>2</v>
      </c>
      <c r="B8" s="3" t="s">
        <v>8</v>
      </c>
      <c r="C8" s="3">
        <f>июль!C8+1</f>
        <v>10</v>
      </c>
      <c r="D8" s="3">
        <f>июль!D8</f>
        <v>0</v>
      </c>
      <c r="E8" s="3"/>
      <c r="F8" s="8">
        <f>июль!F8+34</f>
        <v>545.68000000000006</v>
      </c>
      <c r="G8" s="8">
        <f>июль!G8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июль!C11</f>
        <v>0</v>
      </c>
      <c r="D11" s="3">
        <f>июль!D11+1</f>
        <v>3</v>
      </c>
      <c r="E11" s="3"/>
      <c r="F11" s="8">
        <f>июль!F11</f>
        <v>0</v>
      </c>
      <c r="G11" s="8">
        <f>июль!G11+600</f>
        <v>1100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DDF59874-4C35-4F2F-AA52-B0BF0D2D3101}"/>
    <hyperlink ref="B10" r:id="rId2" display="consultantplus://offline/ref=2B68D365C87DD12C3005D9B461515A31DC59046575EDA8B88471CB77745D0FE2FE0F07D2C424YAQFF" xr:uid="{82ECC58A-A2EF-45CE-8EF6-DFDEBF25CB5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F245-6C2F-43F0-A780-008DA6B2761C}">
  <sheetPr>
    <pageSetUpPr fitToPage="1"/>
  </sheetPr>
  <dimension ref="A1:M24"/>
  <sheetViews>
    <sheetView zoomScaleNormal="100" zoomScaleSheetLayoutView="100" workbookViewId="0">
      <selection activeCell="H17" sqref="H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12" t="s">
        <v>18</v>
      </c>
      <c r="B1" s="12"/>
      <c r="C1" s="12"/>
      <c r="D1" s="12"/>
      <c r="E1" s="12"/>
      <c r="F1" s="12"/>
      <c r="G1" s="12"/>
      <c r="H1" s="12"/>
    </row>
    <row r="2" spans="1:13" ht="64.5" customHeight="1" x14ac:dyDescent="0.25">
      <c r="A2" s="13" t="s">
        <v>23</v>
      </c>
      <c r="B2" s="13"/>
      <c r="C2" s="13"/>
      <c r="D2" s="13"/>
      <c r="E2" s="13"/>
      <c r="F2" s="13"/>
      <c r="G2" s="13"/>
      <c r="H2" s="13"/>
    </row>
    <row r="3" spans="1:13" ht="30" customHeight="1" x14ac:dyDescent="0.25">
      <c r="A3" s="14" t="s">
        <v>2</v>
      </c>
      <c r="B3" s="14"/>
      <c r="C3" s="14" t="s">
        <v>14</v>
      </c>
      <c r="D3" s="14"/>
      <c r="E3" s="14"/>
      <c r="F3" s="14" t="s">
        <v>3</v>
      </c>
      <c r="G3" s="14"/>
      <c r="H3" s="14"/>
    </row>
    <row r="4" spans="1:13" ht="30" x14ac:dyDescent="0.25">
      <c r="A4" s="14"/>
      <c r="B4" s="14"/>
      <c r="C4" s="6" t="s">
        <v>0</v>
      </c>
      <c r="D4" s="6" t="s">
        <v>1</v>
      </c>
      <c r="E4" s="6" t="s">
        <v>4</v>
      </c>
      <c r="F4" s="6" t="s">
        <v>0</v>
      </c>
      <c r="G4" s="6" t="s">
        <v>1</v>
      </c>
      <c r="H4" s="6" t="s">
        <v>4</v>
      </c>
    </row>
    <row r="5" spans="1:13" x14ac:dyDescent="0.25">
      <c r="A5" s="6">
        <v>1</v>
      </c>
      <c r="B5" s="3" t="s">
        <v>5</v>
      </c>
      <c r="C5" s="3"/>
      <c r="D5" s="3"/>
      <c r="E5" s="3"/>
      <c r="F5" s="3"/>
      <c r="G5" s="3"/>
      <c r="H5" s="3"/>
    </row>
    <row r="6" spans="1:13" x14ac:dyDescent="0.25">
      <c r="A6" s="3"/>
      <c r="B6" s="1" t="s">
        <v>6</v>
      </c>
      <c r="C6" s="3"/>
      <c r="D6" s="3"/>
      <c r="E6" s="3"/>
      <c r="F6" s="3"/>
      <c r="G6" s="3"/>
      <c r="H6" s="3"/>
    </row>
    <row r="7" spans="1:13" x14ac:dyDescent="0.25">
      <c r="A7" s="3"/>
      <c r="B7" s="2" t="s">
        <v>7</v>
      </c>
      <c r="C7" s="3">
        <f>август!C7+7</f>
        <v>124</v>
      </c>
      <c r="D7" s="3">
        <f>август!D7</f>
        <v>0</v>
      </c>
      <c r="E7" s="3"/>
      <c r="F7" s="8">
        <f>август!F7+72</f>
        <v>1557.5</v>
      </c>
      <c r="G7" s="8">
        <f>август!G7</f>
        <v>0</v>
      </c>
      <c r="H7" s="3"/>
    </row>
    <row r="8" spans="1:13" x14ac:dyDescent="0.25">
      <c r="A8" s="6">
        <v>2</v>
      </c>
      <c r="B8" s="3" t="s">
        <v>8</v>
      </c>
      <c r="C8" s="3">
        <f>август!C8+1</f>
        <v>11</v>
      </c>
      <c r="D8" s="3">
        <f>август!D8</f>
        <v>0</v>
      </c>
      <c r="E8" s="3"/>
      <c r="F8" s="8">
        <f>август!F8+20</f>
        <v>565.68000000000006</v>
      </c>
      <c r="G8" s="8">
        <f>август!G8</f>
        <v>0</v>
      </c>
      <c r="H8" s="3"/>
    </row>
    <row r="9" spans="1:13" x14ac:dyDescent="0.25">
      <c r="A9" s="3"/>
      <c r="B9" s="1" t="s">
        <v>6</v>
      </c>
      <c r="C9" s="3"/>
      <c r="D9" s="3"/>
      <c r="E9" s="3"/>
      <c r="F9" s="8"/>
      <c r="G9" s="8"/>
      <c r="H9" s="3"/>
    </row>
    <row r="10" spans="1:13" x14ac:dyDescent="0.25">
      <c r="A10" s="3"/>
      <c r="B10" s="2" t="s">
        <v>9</v>
      </c>
      <c r="C10" s="3"/>
      <c r="D10" s="3"/>
      <c r="E10" s="3"/>
      <c r="F10" s="8"/>
      <c r="G10" s="8"/>
      <c r="H10" s="3"/>
    </row>
    <row r="11" spans="1:13" x14ac:dyDescent="0.25">
      <c r="A11" s="6">
        <v>3</v>
      </c>
      <c r="B11" s="3" t="s">
        <v>10</v>
      </c>
      <c r="C11" s="3">
        <f>август!C11+1</f>
        <v>1</v>
      </c>
      <c r="D11" s="3">
        <f>август!D11+2</f>
        <v>5</v>
      </c>
      <c r="E11" s="3"/>
      <c r="F11" s="8">
        <f>август!F11+405</f>
        <v>405</v>
      </c>
      <c r="G11" s="8">
        <f>август!G11+500</f>
        <v>1600</v>
      </c>
      <c r="H11" s="3"/>
    </row>
    <row r="12" spans="1:13" x14ac:dyDescent="0.25">
      <c r="A12" s="3"/>
      <c r="B12" s="1" t="s">
        <v>6</v>
      </c>
      <c r="C12" s="3"/>
      <c r="D12" s="3"/>
      <c r="E12" s="3"/>
      <c r="F12" s="3"/>
      <c r="G12" s="3"/>
      <c r="H12" s="3"/>
      <c r="M12" t="s">
        <v>15</v>
      </c>
    </row>
    <row r="13" spans="1:13" x14ac:dyDescent="0.25">
      <c r="A13" s="3"/>
      <c r="B13" s="1" t="s">
        <v>11</v>
      </c>
      <c r="C13" s="3"/>
      <c r="D13" s="3"/>
      <c r="E13" s="3"/>
      <c r="F13" s="3"/>
      <c r="G13" s="3"/>
      <c r="H13" s="3"/>
    </row>
    <row r="14" spans="1:13" x14ac:dyDescent="0.25">
      <c r="A14" s="6">
        <v>4</v>
      </c>
      <c r="B14" s="7" t="s">
        <v>19</v>
      </c>
      <c r="C14" s="3"/>
      <c r="D14" s="4"/>
      <c r="E14" s="3"/>
      <c r="F14" s="3"/>
      <c r="G14" s="3"/>
      <c r="H14" s="3"/>
    </row>
    <row r="15" spans="1:13" x14ac:dyDescent="0.25">
      <c r="A15" s="3"/>
      <c r="B15" s="1" t="s">
        <v>6</v>
      </c>
      <c r="C15" s="3"/>
      <c r="D15" s="3"/>
      <c r="E15" s="3"/>
      <c r="F15" s="3"/>
      <c r="G15" s="3"/>
      <c r="H15" s="3"/>
    </row>
    <row r="16" spans="1:13" x14ac:dyDescent="0.25">
      <c r="A16" s="3"/>
      <c r="B16" s="1" t="s">
        <v>11</v>
      </c>
      <c r="C16" s="3"/>
      <c r="D16" s="3"/>
      <c r="E16" s="3"/>
      <c r="F16" s="3"/>
      <c r="G16" s="3"/>
      <c r="H16" s="3"/>
    </row>
    <row r="19" spans="1:8" ht="147" customHeight="1" x14ac:dyDescent="0.25">
      <c r="A19" s="15" t="s">
        <v>16</v>
      </c>
      <c r="B19" s="15"/>
      <c r="C19" s="15"/>
      <c r="D19" s="15"/>
      <c r="E19" s="15"/>
      <c r="F19" s="15"/>
      <c r="G19" s="15"/>
      <c r="H19" s="15"/>
    </row>
    <row r="24" spans="1:8" x14ac:dyDescent="0.25">
      <c r="A24" s="11" t="s">
        <v>17</v>
      </c>
      <c r="B24" s="11"/>
      <c r="C24" s="11"/>
      <c r="D24" s="11"/>
      <c r="E24" s="11"/>
      <c r="F24" s="11"/>
      <c r="G24" s="11"/>
      <c r="H24" s="11"/>
    </row>
  </sheetData>
  <mergeCells count="7">
    <mergeCell ref="A24:H24"/>
    <mergeCell ref="A1:H1"/>
    <mergeCell ref="A2:H2"/>
    <mergeCell ref="A3:B4"/>
    <mergeCell ref="C3:E3"/>
    <mergeCell ref="F3:H3"/>
    <mergeCell ref="A19:H19"/>
  </mergeCells>
  <hyperlinks>
    <hyperlink ref="B7" r:id="rId1" display="consultantplus://offline/ref=2B68D365C87DD12C3005D9B461515A31DC59046575EDA8B88471CB77745D0FE2FE0F07D2C424YAQ0F" xr:uid="{C81A46C1-4BDD-40C9-9F63-62932CEC8D32}"/>
    <hyperlink ref="B10" r:id="rId2" display="consultantplus://offline/ref=2B68D365C87DD12C3005D9B461515A31DC59046575EDA8B88471CB77745D0FE2FE0F07D2C424YAQFF" xr:uid="{4830DD86-511F-4EF3-A2CF-25E17332B3BA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2023-06-30T07:18:11Z</dcterms:modified>
</cp:coreProperties>
</file>