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B435B149-56C7-4B5B-8997-4179C558D161}" xr6:coauthVersionLast="47" xr6:coauthVersionMax="47" xr10:uidLastSave="{00000000-0000-0000-0000-000000000000}"/>
  <bookViews>
    <workbookView xWindow="13035" yWindow="360" windowWidth="14745" windowHeight="14535" firstSheet="1" activeTab="1" xr2:uid="{00000000-000D-0000-FFFF-FFFF00000000}"/>
  </bookViews>
  <sheets>
    <sheet name="январь" sheetId="2" state="hidden" r:id="rId1"/>
    <sheet name="февраль" sheetId="3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M7" i="3" s="1"/>
  <c r="I8" i="3"/>
  <c r="F8" i="3"/>
  <c r="C8" i="3"/>
  <c r="I7" i="3"/>
  <c r="F7" i="3"/>
  <c r="C7" i="3"/>
  <c r="I8" i="2" l="1"/>
  <c r="F8" i="2"/>
  <c r="I7" i="2"/>
  <c r="F7" i="2"/>
  <c r="I11" i="13"/>
  <c r="F11" i="13" l="1"/>
  <c r="C11" i="13"/>
  <c r="I11" i="12"/>
  <c r="F11" i="12"/>
  <c r="C11" i="12"/>
  <c r="I11" i="11"/>
  <c r="F11" i="11"/>
  <c r="C11" i="11"/>
  <c r="I11" i="10"/>
  <c r="F11" i="10"/>
  <c r="C11" i="10"/>
  <c r="I11" i="9"/>
  <c r="F11" i="9"/>
  <c r="C11" i="9"/>
  <c r="I11" i="8"/>
  <c r="F11" i="8"/>
  <c r="C11" i="8"/>
  <c r="I11" i="7"/>
  <c r="C11" i="7"/>
  <c r="F11" i="7"/>
  <c r="I11" i="6"/>
  <c r="J8" i="4" l="1"/>
  <c r="J8" i="5" s="1"/>
  <c r="J8" i="6" s="1"/>
  <c r="J8" i="7" s="1"/>
  <c r="J8" i="8" s="1"/>
  <c r="J8" i="9" s="1"/>
  <c r="J8" i="10" s="1"/>
  <c r="J8" i="11" s="1"/>
  <c r="J8" i="12" s="1"/>
  <c r="J8" i="13" s="1"/>
  <c r="I8" i="4"/>
  <c r="I8" i="5" s="1"/>
  <c r="I8" i="6" s="1"/>
  <c r="I8" i="7" s="1"/>
  <c r="I8" i="8" s="1"/>
  <c r="I8" i="9" s="1"/>
  <c r="I8" i="10" s="1"/>
  <c r="I8" i="11" s="1"/>
  <c r="I8" i="12" s="1"/>
  <c r="I8" i="13" s="1"/>
  <c r="F8" i="4"/>
  <c r="F8" i="5" s="1"/>
  <c r="F8" i="6" s="1"/>
  <c r="F8" i="7" s="1"/>
  <c r="F8" i="8" s="1"/>
  <c r="F8" i="9" s="1"/>
  <c r="F8" i="10" s="1"/>
  <c r="F8" i="11" s="1"/>
  <c r="F8" i="12" s="1"/>
  <c r="F8" i="13" s="1"/>
  <c r="I7" i="4"/>
  <c r="I7" i="5" s="1"/>
  <c r="I7" i="6" s="1"/>
  <c r="I7" i="7" s="1"/>
  <c r="I7" i="8" s="1"/>
  <c r="F7" i="4"/>
  <c r="F7" i="5" s="1"/>
  <c r="F7" i="6" s="1"/>
  <c r="F7" i="7" s="1"/>
  <c r="F7" i="8" s="1"/>
  <c r="F7" i="9" s="1"/>
  <c r="F7" i="10" s="1"/>
  <c r="F7" i="11" s="1"/>
  <c r="F7" i="12" s="1"/>
  <c r="F7" i="13" s="1"/>
  <c r="C7" i="4"/>
  <c r="C7" i="5" s="1"/>
  <c r="C7" i="6" s="1"/>
  <c r="C7" i="7" s="1"/>
  <c r="C7" i="8" s="1"/>
  <c r="C7" i="9" s="1"/>
  <c r="C7" i="10" s="1"/>
  <c r="C7" i="11" s="1"/>
  <c r="C7" i="12" s="1"/>
  <c r="C7" i="13" s="1"/>
  <c r="G11" i="4"/>
  <c r="G11" i="5" s="1"/>
  <c r="G11" i="6" s="1"/>
  <c r="G11" i="7" s="1"/>
  <c r="G11" i="8" s="1"/>
  <c r="G11" i="9" s="1"/>
  <c r="G11" i="10" s="1"/>
  <c r="G11" i="11" s="1"/>
  <c r="G11" i="12" s="1"/>
  <c r="G11" i="13" s="1"/>
  <c r="G8" i="4"/>
  <c r="D8" i="4"/>
  <c r="D8" i="5" s="1"/>
  <c r="D8" i="6" s="1"/>
  <c r="D8" i="7" s="1"/>
  <c r="D8" i="8" s="1"/>
  <c r="D8" i="9" s="1"/>
  <c r="D8" i="10" s="1"/>
  <c r="D8" i="11" s="1"/>
  <c r="D8" i="12" s="1"/>
  <c r="D8" i="13" s="1"/>
  <c r="C8" i="4"/>
  <c r="C8" i="5" s="1"/>
  <c r="C8" i="6" s="1"/>
  <c r="C8" i="7" s="1"/>
  <c r="C8" i="8" s="1"/>
  <c r="C8" i="9" s="1"/>
  <c r="C8" i="10" s="1"/>
  <c r="C8" i="11" s="1"/>
  <c r="C8" i="12" s="1"/>
  <c r="C8" i="13" s="1"/>
  <c r="I7" i="9" l="1"/>
  <c r="G8" i="6"/>
  <c r="G8" i="7" s="1"/>
  <c r="G8" i="8" s="1"/>
  <c r="G8" i="9" s="1"/>
  <c r="G8" i="10" s="1"/>
  <c r="G8" i="11" s="1"/>
  <c r="G8" i="12" s="1"/>
  <c r="G8" i="13" s="1"/>
  <c r="G8" i="5"/>
  <c r="I7" i="10" l="1"/>
  <c r="D11" i="4"/>
  <c r="D11" i="5" s="1"/>
  <c r="D11" i="6" s="1"/>
  <c r="D11" i="7" s="1"/>
  <c r="D11" i="8" s="1"/>
  <c r="D11" i="9" s="1"/>
  <c r="D11" i="10" s="1"/>
  <c r="D11" i="11" s="1"/>
  <c r="D11" i="12" s="1"/>
  <c r="D11" i="13" s="1"/>
  <c r="I7" i="11" l="1"/>
  <c r="M7" i="2"/>
  <c r="N7" i="2"/>
  <c r="I7" i="12" l="1"/>
  <c r="J11" i="4"/>
  <c r="N7" i="3"/>
  <c r="I7" i="13" l="1"/>
  <c r="J11" i="5"/>
  <c r="M7" i="4"/>
  <c r="N7" i="4" s="1"/>
  <c r="J11" i="6" l="1"/>
  <c r="M7" i="5"/>
  <c r="N7" i="5" s="1"/>
  <c r="J11" i="7" l="1"/>
  <c r="M7" i="6"/>
  <c r="N7" i="6" s="1"/>
  <c r="M7" i="7" l="1"/>
  <c r="N7" i="7" s="1"/>
  <c r="J11" i="8"/>
  <c r="J11" i="9" l="1"/>
  <c r="M7" i="8"/>
  <c r="N7" i="8" s="1"/>
  <c r="J11" i="10" l="1"/>
  <c r="M7" i="9"/>
  <c r="N7" i="9" s="1"/>
  <c r="J11" i="11" l="1"/>
  <c r="M7" i="10"/>
  <c r="N7" i="10" s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<sst xmlns="http://schemas.openxmlformats.org/spreadsheetml/2006/main" count="348" uniqueCount="31">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</sst>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4" fontId="3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view="pageBreakPreview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18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сентябрь!C7+9</f>
        <v>115</v>
      </c>
      <c r="D7" s="2"/>
      <c r="E7" s="2"/>
      <c r="F7" s="6">
        <f>сентябрь!F7+92.2</f>
        <v>1515.7</v>
      </c>
      <c r="G7" s="6"/>
      <c r="H7" s="2"/>
      <c r="I7" s="10">
        <f>сентябрь!I7+217.1/1.2</f>
        <v>919.5372666666666</v>
      </c>
      <c r="J7" s="10"/>
      <c r="K7" s="2"/>
      <c r="M7" s="11">
        <f>I7+I8+J8+J11+I11</f>
        <v>7589.4050750000006</v>
      </c>
      <c r="N7" s="12">
        <f>M7*1.2</f>
        <v>9107.2860899999996</v>
      </c>
    </row>
    <row r="8" spans="1:16" x14ac:dyDescent="0.25">
      <c r="A8" s="1">
        <v>2</v>
      </c>
      <c r="B8" s="2" t="s">
        <v>11</v>
      </c>
      <c r="C8" s="2">
        <f>сентябрь!C8</f>
        <v>8</v>
      </c>
      <c r="D8" s="2">
        <f>сентябрь!D8</f>
        <v>1</v>
      </c>
      <c r="E8" s="2"/>
      <c r="F8" s="6">
        <f>сентябрь!F8</f>
        <v>492.9</v>
      </c>
      <c r="G8" s="6">
        <f>сентябрь!G8</f>
        <v>150</v>
      </c>
      <c r="H8" s="2"/>
      <c r="I8" s="10">
        <f>сентябрь!I8</f>
        <v>363.39232499999997</v>
      </c>
      <c r="J8" s="10">
        <f>сентябрь!J8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2</v>
      </c>
      <c r="D11" s="2">
        <f>сентябрь!D11</f>
        <v>2</v>
      </c>
      <c r="E11" s="2"/>
      <c r="F11" s="2">
        <f>сентябрь!F11</f>
        <v>499.8</v>
      </c>
      <c r="G11" s="6">
        <f>сентябрь!G11</f>
        <v>870</v>
      </c>
      <c r="H11" s="2"/>
      <c r="I11" s="10">
        <f>сентябрь!I11</f>
        <v>4620.6872000000003</v>
      </c>
      <c r="J11" s="10">
        <f>сентябрь!J11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октябрь!C7+5</f>
        <v>120</v>
      </c>
      <c r="D7" s="2"/>
      <c r="E7" s="2"/>
      <c r="F7" s="6">
        <f>октябрь!F7+61</f>
        <v>1576.7</v>
      </c>
      <c r="G7" s="6"/>
      <c r="H7" s="2"/>
      <c r="I7" s="10">
        <f>октябрь!I7+138.55/1.2</f>
        <v>1034.9956</v>
      </c>
      <c r="J7" s="10"/>
      <c r="K7" s="2"/>
      <c r="M7" s="11">
        <f>I7+I8+J8+J11+I11</f>
        <v>7799.2958833333341</v>
      </c>
      <c r="N7" s="12">
        <f>M7*1.2</f>
        <v>9359.155060000001</v>
      </c>
    </row>
    <row r="8" spans="1:16" x14ac:dyDescent="0.25">
      <c r="A8" s="1">
        <v>2</v>
      </c>
      <c r="B8" s="2" t="s">
        <v>11</v>
      </c>
      <c r="C8" s="2">
        <f>октябрь!C8+2</f>
        <v>10</v>
      </c>
      <c r="D8" s="2">
        <f>октябрь!D8</f>
        <v>1</v>
      </c>
      <c r="E8" s="2"/>
      <c r="F8" s="6">
        <f>октябрь!F8+55</f>
        <v>547.9</v>
      </c>
      <c r="G8" s="6">
        <f>октябрь!G8</f>
        <v>150</v>
      </c>
      <c r="H8" s="2"/>
      <c r="I8" s="10">
        <f>октябрь!I8+113.31897/1.2</f>
        <v>457.82479999999998</v>
      </c>
      <c r="J8" s="10">
        <f>октябрь!J8</f>
        <v>539.1461833333334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2</v>
      </c>
      <c r="D11" s="2">
        <f>октябрь!D11</f>
        <v>2</v>
      </c>
      <c r="E11" s="2"/>
      <c r="F11" s="2">
        <f>октябрь!F11</f>
        <v>499.8</v>
      </c>
      <c r="G11" s="6">
        <f>октябрь!G11</f>
        <v>870</v>
      </c>
      <c r="H11" s="2"/>
      <c r="I11" s="10">
        <f>октябрь!I11</f>
        <v>4620.6872000000003</v>
      </c>
      <c r="J11" s="10">
        <f>октябрь!J11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ноябрь!C7+12</f>
        <v>132</v>
      </c>
      <c r="D7" s="2"/>
      <c r="E7" s="2"/>
      <c r="F7" s="6">
        <f>ноябрь!F7+180</f>
        <v>1756.7</v>
      </c>
      <c r="G7" s="6"/>
      <c r="H7" s="2"/>
      <c r="I7" s="10">
        <f>ноябрь!I7+357.15/1.2</f>
        <v>1332.6206</v>
      </c>
      <c r="J7" s="10"/>
      <c r="K7" s="2"/>
      <c r="M7" s="11">
        <f>I7+I8+J8+J11+I11</f>
        <v>8358.7325833333343</v>
      </c>
      <c r="N7" s="12">
        <f>M7*1.2</f>
        <v>10030.4791</v>
      </c>
    </row>
    <row r="8" spans="1:16" x14ac:dyDescent="0.25">
      <c r="A8" s="1">
        <v>2</v>
      </c>
      <c r="B8" s="2" t="s">
        <v>11</v>
      </c>
      <c r="C8" s="2">
        <f>ноябрь!C8+1</f>
        <v>11</v>
      </c>
      <c r="D8" s="2">
        <f>ноябрь!D8</f>
        <v>1</v>
      </c>
      <c r="E8" s="2"/>
      <c r="F8" s="6">
        <f>ноябрь!F8+24</f>
        <v>571.9</v>
      </c>
      <c r="G8" s="6">
        <f>ноябрь!G8</f>
        <v>150</v>
      </c>
      <c r="H8" s="2"/>
      <c r="I8" s="10">
        <f>ноябрь!I8+72/1.2</f>
        <v>517.82479999999998</v>
      </c>
      <c r="J8" s="10">
        <f>ноябрь!J8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4</v>
      </c>
      <c r="D11" s="2">
        <f>ноябрь!D11</f>
        <v>2</v>
      </c>
      <c r="E11" s="2"/>
      <c r="F11" s="2">
        <f>ноябрь!F11+365</f>
        <v>864.8</v>
      </c>
      <c r="G11" s="6">
        <f>ноябрь!G11</f>
        <v>870</v>
      </c>
      <c r="H11" s="2"/>
      <c r="I11" s="10">
        <f>ноябрь!I11+242.17404/1.2</f>
        <v>4822.4989000000005</v>
      </c>
      <c r="J11" s="10">
        <f>ноябрь!J11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tabSelected="1" view="pageBreakPreview" topLeftCell="C1" zoomScaleNormal="100" zoomScaleSheetLayoutView="100" workbookViewId="0">
      <selection activeCell="G11" sqref="G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18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февраль!C7+10</f>
        <v>22</v>
      </c>
      <c r="D7" s="2"/>
      <c r="E7" s="2"/>
      <c r="F7" s="6">
        <f>февраль!F7+142.5</f>
        <v>300.5</v>
      </c>
      <c r="G7" s="6"/>
      <c r="H7" s="2"/>
      <c r="I7" s="3">
        <f>февраль!I7+0.55*10/1.2</f>
        <v>297.50833333333333</v>
      </c>
      <c r="J7" s="2"/>
      <c r="K7" s="2"/>
      <c r="M7" s="9">
        <f>I7+I8+J8+J11</f>
        <v>1413.6034</v>
      </c>
      <c r="N7">
        <f>M7*1.2</f>
        <v>1696.3240799999999</v>
      </c>
    </row>
    <row r="8" spans="1:16" x14ac:dyDescent="0.25">
      <c r="A8" s="1">
        <v>2</v>
      </c>
      <c r="B8" s="2" t="s">
        <v>11</v>
      </c>
      <c r="C8" s="2">
        <f>февраль!C8</f>
        <v>3</v>
      </c>
      <c r="D8" s="2">
        <f>февраль!D8</f>
        <v>0</v>
      </c>
      <c r="E8" s="2"/>
      <c r="F8" s="6">
        <f>февраль!F8</f>
        <v>100</v>
      </c>
      <c r="G8" s="6">
        <f>февраль!G8</f>
        <v>0</v>
      </c>
      <c r="H8" s="2"/>
      <c r="I8" s="3">
        <f>февраль!I8</f>
        <v>126.36496666666667</v>
      </c>
      <c r="J8" s="3">
        <f>февраль!J8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>
        <f>февраль!G11+470</f>
        <v>470</v>
      </c>
      <c r="H11" s="2"/>
      <c r="I11" s="2"/>
      <c r="J11" s="3">
        <f>февраль!J11+1187.67612/1.2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B1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март!C7+19</f>
        <v>41</v>
      </c>
      <c r="D7" s="2"/>
      <c r="E7" s="2"/>
      <c r="F7" s="6">
        <f>март!F7+237</f>
        <v>537.5</v>
      </c>
      <c r="G7" s="6"/>
      <c r="H7" s="2"/>
      <c r="I7" s="3">
        <f>март!I7+0.55*19/1.2</f>
        <v>306.21666666666664</v>
      </c>
      <c r="J7" s="2"/>
      <c r="K7" s="2"/>
      <c r="M7" s="9">
        <f>I7+I8+J8+J11</f>
        <v>1422.3117333333334</v>
      </c>
      <c r="N7" s="9">
        <f>M7*1.2</f>
        <v>1706.7740800000001</v>
      </c>
    </row>
    <row r="8" spans="1:16" x14ac:dyDescent="0.25">
      <c r="A8" s="1">
        <v>2</v>
      </c>
      <c r="B8" s="2" t="s">
        <v>11</v>
      </c>
      <c r="C8" s="2">
        <f>март!C8</f>
        <v>3</v>
      </c>
      <c r="D8" s="2">
        <f>март!D8</f>
        <v>0</v>
      </c>
      <c r="E8" s="2"/>
      <c r="F8" s="6">
        <f>март!F8</f>
        <v>100</v>
      </c>
      <c r="G8" s="6">
        <f>март!G8</f>
        <v>0</v>
      </c>
      <c r="H8" s="2"/>
      <c r="I8" s="3">
        <f>март!I8</f>
        <v>126.36496666666667</v>
      </c>
      <c r="J8" s="3">
        <f>март!J8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март!D11</f>
        <v>1</v>
      </c>
      <c r="E11" s="2"/>
      <c r="F11" s="2"/>
      <c r="G11" s="6">
        <f>март!G11</f>
        <v>470</v>
      </c>
      <c r="H11" s="2"/>
      <c r="I11" s="2"/>
      <c r="J11" s="3">
        <f>март!J11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апрель!C7+11</f>
        <v>52</v>
      </c>
      <c r="D7" s="2"/>
      <c r="E7" s="2"/>
      <c r="F7" s="6">
        <f>апрель!F7+132</f>
        <v>669.5</v>
      </c>
      <c r="G7" s="6"/>
      <c r="H7" s="2"/>
      <c r="I7" s="10">
        <f>апрель!I7+(0.55*11)/1.2</f>
        <v>311.25833333333333</v>
      </c>
      <c r="J7" s="10"/>
      <c r="K7" s="2"/>
      <c r="M7" s="11">
        <f>I7+I8+J8+J11+I11</f>
        <v>6036.0100333333339</v>
      </c>
      <c r="N7" s="12">
        <f>M7*1.2</f>
        <v>7243.2120400000003</v>
      </c>
    </row>
    <row r="8" spans="1:16" x14ac:dyDescent="0.25">
      <c r="A8" s="1">
        <v>2</v>
      </c>
      <c r="B8" s="2" t="s">
        <v>11</v>
      </c>
      <c r="C8" s="2">
        <f>апрель!C8</f>
        <v>3</v>
      </c>
      <c r="D8" s="2">
        <f>апрель!D8</f>
        <v>0</v>
      </c>
      <c r="E8" s="2"/>
      <c r="F8" s="6">
        <f>апрель!F8</f>
        <v>100</v>
      </c>
      <c r="G8" s="6">
        <f>март!G8</f>
        <v>0</v>
      </c>
      <c r="H8" s="2"/>
      <c r="I8" s="10">
        <f>апрель!I8</f>
        <v>126.36496666666667</v>
      </c>
      <c r="J8" s="10">
        <f>апрель!J8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v>1</v>
      </c>
      <c r="D11" s="2">
        <f>апрель!D11</f>
        <v>1</v>
      </c>
      <c r="E11" s="2"/>
      <c r="F11" s="2">
        <v>239.8</v>
      </c>
      <c r="G11" s="6">
        <f>апрель!G11</f>
        <v>470</v>
      </c>
      <c r="H11" s="2"/>
      <c r="I11" s="10">
        <f>5530.38796/1.2</f>
        <v>4608.656633333334</v>
      </c>
      <c r="J11" s="10">
        <f>апрель!J11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май!C7+14</f>
        <v>66</v>
      </c>
      <c r="D7" s="2"/>
      <c r="E7" s="2"/>
      <c r="F7" s="6">
        <f>май!F7+210</f>
        <v>879.5</v>
      </c>
      <c r="G7" s="6"/>
      <c r="H7" s="2"/>
      <c r="I7" s="10">
        <f>май!I7+(0.55*14)/1.2</f>
        <v>317.67500000000001</v>
      </c>
      <c r="J7" s="10"/>
      <c r="K7" s="2"/>
      <c r="M7" s="11">
        <f>I7+I8+J8+J11+I11</f>
        <v>6212.8055583333335</v>
      </c>
      <c r="N7" s="12">
        <f>M7*1.2</f>
        <v>7455.3666699999994</v>
      </c>
    </row>
    <row r="8" spans="1:16" x14ac:dyDescent="0.25">
      <c r="A8" s="1">
        <v>2</v>
      </c>
      <c r="B8" s="2" t="s">
        <v>11</v>
      </c>
      <c r="C8" s="2">
        <f>май!C8+3</f>
        <v>6</v>
      </c>
      <c r="D8" s="2">
        <f>май!D8</f>
        <v>0</v>
      </c>
      <c r="E8" s="2"/>
      <c r="F8" s="6">
        <f>май!F8+192.9</f>
        <v>292.89999999999998</v>
      </c>
      <c r="G8" s="6">
        <f>май!G8</f>
        <v>0</v>
      </c>
      <c r="H8" s="2"/>
      <c r="I8" s="10">
        <f>май!I8+204.45463/1.2</f>
        <v>296.74382500000002</v>
      </c>
      <c r="J8" s="10">
        <f>май!J8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май!C11</f>
        <v>1</v>
      </c>
      <c r="D11" s="2">
        <f>май!D11</f>
        <v>1</v>
      </c>
      <c r="E11" s="2"/>
      <c r="F11" s="2">
        <f>май!F11</f>
        <v>239.8</v>
      </c>
      <c r="G11" s="6">
        <f>май!G11</f>
        <v>470</v>
      </c>
      <c r="H11" s="2"/>
      <c r="I11" s="10">
        <f>май!I11</f>
        <v>4608.656633333334</v>
      </c>
      <c r="J11" s="10">
        <f>май!J11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июнь!C7+11</f>
        <v>77</v>
      </c>
      <c r="D7" s="2"/>
      <c r="E7" s="2"/>
      <c r="F7" s="6">
        <f>июнь!F7+165</f>
        <v>1044.5</v>
      </c>
      <c r="G7" s="6"/>
      <c r="H7" s="2"/>
      <c r="I7" s="10">
        <f>июнь!I7+(0.55*11)/1.2</f>
        <v>322.7166666666667</v>
      </c>
      <c r="J7" s="10"/>
      <c r="K7" s="2"/>
      <c r="M7" s="11">
        <f>I7+I8+J8+J11+I11</f>
        <v>6821.3469750000004</v>
      </c>
      <c r="N7" s="12">
        <f>M7*1.2</f>
        <v>8185.6163699999997</v>
      </c>
    </row>
    <row r="8" spans="1:16" x14ac:dyDescent="0.25">
      <c r="A8" s="1">
        <v>2</v>
      </c>
      <c r="B8" s="2" t="s">
        <v>11</v>
      </c>
      <c r="C8" s="2">
        <f>июнь!C8+1</f>
        <v>7</v>
      </c>
      <c r="D8" s="2">
        <f>июнь!D8+1</f>
        <v>1</v>
      </c>
      <c r="E8" s="2"/>
      <c r="F8" s="6">
        <f>июнь!F8+150</f>
        <v>442.9</v>
      </c>
      <c r="G8" s="6">
        <f>июнь!G8+150</f>
        <v>150</v>
      </c>
      <c r="H8" s="2"/>
      <c r="I8" s="10">
        <f>июнь!I8+62.7876/1.2</f>
        <v>349.06682499999999</v>
      </c>
      <c r="J8" s="10">
        <f>июнь!J8+646.97542/1.2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июнь!C11+1</f>
        <v>2</v>
      </c>
      <c r="D11" s="2">
        <f>июнь!D11</f>
        <v>1</v>
      </c>
      <c r="E11" s="2"/>
      <c r="F11" s="2">
        <f>июнь!F11+260</f>
        <v>499.8</v>
      </c>
      <c r="G11" s="6">
        <f>июнь!G11</f>
        <v>470</v>
      </c>
      <c r="H11" s="2"/>
      <c r="I11" s="10">
        <f>июнь!I11+14.43668/1.2</f>
        <v>4620.6872000000003</v>
      </c>
      <c r="J11" s="10">
        <f>июнь!J11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июль!C7+14</f>
        <v>91</v>
      </c>
      <c r="D7" s="2"/>
      <c r="E7" s="2"/>
      <c r="F7" s="6">
        <f>июль!F7+204</f>
        <v>1248.5</v>
      </c>
      <c r="G7" s="6"/>
      <c r="H7" s="2"/>
      <c r="I7" s="10">
        <f>июль!I7+102.6588/1.2</f>
        <v>408.26566666666668</v>
      </c>
      <c r="J7" s="10"/>
      <c r="K7" s="2"/>
      <c r="M7" s="11">
        <f>I7+I8+J8+J11+I11</f>
        <v>6906.8959750000004</v>
      </c>
      <c r="N7" s="12">
        <f>M7*1.2</f>
        <v>8288.2751700000008</v>
      </c>
    </row>
    <row r="8" spans="1:16" x14ac:dyDescent="0.25">
      <c r="A8" s="1">
        <v>2</v>
      </c>
      <c r="B8" s="2" t="s">
        <v>11</v>
      </c>
      <c r="C8" s="2">
        <f>июль!C8</f>
        <v>7</v>
      </c>
      <c r="D8" s="2">
        <f>июль!D8</f>
        <v>1</v>
      </c>
      <c r="E8" s="2"/>
      <c r="F8" s="6">
        <f>июль!F8</f>
        <v>442.9</v>
      </c>
      <c r="G8" s="6">
        <f>июль!G8</f>
        <v>150</v>
      </c>
      <c r="H8" s="2"/>
      <c r="I8" s="10">
        <f>июль!I8</f>
        <v>349.06682499999999</v>
      </c>
      <c r="J8" s="10">
        <f>июль!J8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2</v>
      </c>
      <c r="D11" s="2">
        <f>июль!D11</f>
        <v>1</v>
      </c>
      <c r="E11" s="2"/>
      <c r="F11" s="2">
        <f>июль!F11</f>
        <v>499.8</v>
      </c>
      <c r="G11" s="6">
        <f>июль!G11</f>
        <v>470</v>
      </c>
      <c r="H11" s="2"/>
      <c r="I11" s="10">
        <f>июль!I11</f>
        <v>4620.6872000000003</v>
      </c>
      <c r="J11" s="10">
        <f>июль!J11</f>
        <v>989.73010000000011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август!C7+15</f>
        <v>106</v>
      </c>
      <c r="D7" s="2"/>
      <c r="E7" s="2"/>
      <c r="F7" s="6">
        <f>август!F7+175</f>
        <v>1423.5</v>
      </c>
      <c r="G7" s="6"/>
      <c r="H7" s="2"/>
      <c r="I7" s="10">
        <f>август!I7+396.42592/1.2</f>
        <v>738.62059999999997</v>
      </c>
      <c r="J7" s="10"/>
      <c r="K7" s="2"/>
      <c r="M7" s="11">
        <f>I7+I8+J8+J11+I11</f>
        <v>7408.4884083333336</v>
      </c>
      <c r="N7" s="12">
        <f>M7*1.2</f>
        <v>8890.1860899999992</v>
      </c>
    </row>
    <row r="8" spans="1:16" x14ac:dyDescent="0.25">
      <c r="A8" s="1">
        <v>2</v>
      </c>
      <c r="B8" s="2" t="s">
        <v>11</v>
      </c>
      <c r="C8" s="2">
        <f>август!C8+1</f>
        <v>8</v>
      </c>
      <c r="D8" s="2">
        <f>август!D8</f>
        <v>1</v>
      </c>
      <c r="E8" s="2"/>
      <c r="F8" s="6">
        <f>август!F8+50</f>
        <v>492.9</v>
      </c>
      <c r="G8" s="6">
        <f>август!G8</f>
        <v>150</v>
      </c>
      <c r="H8" s="2"/>
      <c r="I8" s="10">
        <f>август!I8+17.1906/1.2</f>
        <v>363.39232499999997</v>
      </c>
      <c r="J8" s="10">
        <f>август!J8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2</v>
      </c>
      <c r="D11" s="2">
        <f>август!D11+1</f>
        <v>2</v>
      </c>
      <c r="E11" s="2"/>
      <c r="F11" s="2">
        <f>август!F11</f>
        <v>499.8</v>
      </c>
      <c r="G11" s="6">
        <f>август!G11+400</f>
        <v>870</v>
      </c>
      <c r="H11" s="2"/>
      <c r="I11" s="10">
        <f>август!I11</f>
        <v>4620.6872000000003</v>
      </c>
      <c r="J11" s="10">
        <f>август!J11+188.2944/1.2</f>
        <v>1146.6421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18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2023-03-03T04:34:49Z</dcterms:modified>
</cp:coreProperties>
</file>