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E2657139-6533-4681-BE72-AC5E00C8ECEF}" xr6:coauthVersionLast="47" xr6:coauthVersionMax="47" xr10:uidLastSave="{00000000-0000-0000-0000-000000000000}"/>
  <bookViews>
    <workbookView xWindow="12555" yWindow="390" windowWidth="14475" windowHeight="14535" tabRatio="672" xr2:uid="{00000000-000D-0000-FFFF-FFFF00000000}"/>
  </bookViews>
  <sheets>
    <sheet name="январь" sheetId="31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февраль!$A$1:$H$26</definedName>
    <definedName name="_xlnm.Print_Area" localSheetId="0">январь!$A$1:$H$22</definedName>
  </definedNames>
  <calcPr calcId="191029"/>
</workbook>
</file>

<file path=xl/calcChain.xml><?xml version="1.0" encoding="utf-8"?>
<calcChain xmlns="http://schemas.openxmlformats.org/spreadsheetml/2006/main">
  <c r="F8" i="31" l="1"/>
  <c r="F7" i="31"/>
  <c r="F11" i="42" l="1"/>
  <c r="C11" i="42"/>
  <c r="G8" i="42"/>
  <c r="D8" i="42"/>
  <c r="G11" i="42"/>
  <c r="G7" i="42"/>
  <c r="D11" i="42"/>
  <c r="D7" i="42"/>
  <c r="G11" i="41"/>
  <c r="G8" i="41"/>
  <c r="G7" i="41"/>
  <c r="F11" i="41"/>
  <c r="D11" i="41"/>
  <c r="D8" i="41"/>
  <c r="D7" i="41"/>
  <c r="C11" i="41"/>
  <c r="G11" i="40"/>
  <c r="D11" i="40"/>
  <c r="G8" i="40"/>
  <c r="G7" i="40"/>
  <c r="F11" i="40"/>
  <c r="D8" i="40"/>
  <c r="D7" i="40"/>
  <c r="C11" i="40"/>
  <c r="F11" i="39"/>
  <c r="C11" i="39"/>
  <c r="G11" i="39"/>
  <c r="D11" i="39"/>
  <c r="G8" i="39" l="1"/>
  <c r="G7" i="39"/>
  <c r="D8" i="39"/>
  <c r="D7" i="39"/>
  <c r="G11" i="38"/>
  <c r="D11" i="38"/>
  <c r="G8" i="38" l="1"/>
  <c r="G7" i="38"/>
  <c r="F11" i="38"/>
  <c r="D8" i="38"/>
  <c r="D7" i="38"/>
  <c r="C11" i="38"/>
  <c r="G11" i="37"/>
  <c r="D11" i="37"/>
  <c r="F11" i="37"/>
  <c r="C11" i="37"/>
  <c r="G8" i="37"/>
  <c r="G7" i="37"/>
  <c r="D8" i="37"/>
  <c r="D7" i="37"/>
  <c r="F11" i="36"/>
  <c r="C11" i="36"/>
  <c r="G11" i="36"/>
  <c r="D11" i="36"/>
  <c r="G8" i="36"/>
  <c r="G7" i="36"/>
  <c r="D8" i="36"/>
  <c r="D7" i="36"/>
  <c r="C7" i="32" l="1"/>
  <c r="C8" i="31"/>
  <c r="F8" i="32" l="1"/>
  <c r="F8" i="33" s="1"/>
  <c r="F8" i="34" s="1"/>
  <c r="C8" i="32"/>
  <c r="C8" i="33" s="1"/>
  <c r="C8" i="34" s="1"/>
  <c r="F7" i="32"/>
  <c r="F7" i="33" s="1"/>
  <c r="F7" i="34" s="1"/>
  <c r="C7" i="33"/>
  <c r="C7" i="34" s="1"/>
  <c r="C7" i="35" l="1"/>
  <c r="C7" i="36" s="1"/>
  <c r="C7" i="37" s="1"/>
  <c r="C7" i="38" s="1"/>
  <c r="C7" i="39" s="1"/>
  <c r="C7" i="40" s="1"/>
  <c r="C7" i="41" s="1"/>
  <c r="C7" i="42" s="1"/>
  <c r="F7" i="35"/>
  <c r="F7" i="36" s="1"/>
  <c r="F7" i="37" s="1"/>
  <c r="F7" i="38" s="1"/>
  <c r="F7" i="39" s="1"/>
  <c r="F7" i="40" s="1"/>
  <c r="F7" i="41" s="1"/>
  <c r="F7" i="42" s="1"/>
  <c r="C8" i="35"/>
  <c r="C8" i="36" s="1"/>
  <c r="C8" i="37" s="1"/>
  <c r="C8" i="38" s="1"/>
  <c r="C8" i="39" s="1"/>
  <c r="C8" i="40" s="1"/>
  <c r="C8" i="41" s="1"/>
  <c r="C8" i="42" s="1"/>
  <c r="F8" i="35"/>
  <c r="F8" i="36" s="1"/>
  <c r="F8" i="37" s="1"/>
  <c r="F8" i="38" s="1"/>
  <c r="F8" i="39" s="1"/>
  <c r="F8" i="40" s="1"/>
  <c r="F8" i="41" s="1"/>
  <c r="F8" i="42" s="1"/>
</calcChain>
</file>

<file path=xl/sharedStrings.xml><?xml version="1.0" encoding="utf-8"?>
<sst xmlns="http://schemas.openxmlformats.org/spreadsheetml/2006/main" count="316" uniqueCount="35">
  <si>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</si>
  <si>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</si>
  <si>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</si>
  <si>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</si>
  <si>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</si>
  <si>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</si>
  <si>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</si>
  <si>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</si>
  <si>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</si>
  <si>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</si>
  <si>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</si>
  <si>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</si>
  <si>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</si>
  <si>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</si>
  <si>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</si>
  <si>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</si>
  <si>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</si>
  <si>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</si>
  <si>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</si>
  <si>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</si>
  <si>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февраль 2022 года</t>
  </si>
  <si>
    <t>ИНФОРМАЦИЯ
о поданных заявках на технологическое присоединение ООО ЭСК "Энергия"
за март 2022 года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</si>
  <si>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</si>
  <si>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</si>
  <si>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апрель 2022 года</t>
  </si>
  <si>
    <t>ИНФОРМАЦИЯ
о поданных заявках на технологическое присоединение ООО ЭСК "Энергия"
за май 2022 года</t>
  </si>
  <si>
    <t>ИНФОРМАЦИЯ
о поданных заявках на технологическое присоединение ООО ЭСК "Энергия"
за июнь 2022 года</t>
  </si>
  <si>
    <t>ИНФОРМАЦИЯ
о поданных заявках на технологическое присоединение ООО ЭСК "Энергия"
за июль 2022 года</t>
  </si>
  <si>
    <t>ИНФОРМАЦИЯ
о поданных заявках на технологическое присоединение ООО ЭСК "Энергия"
за август 2022 года</t>
  </si>
  <si>
    <t>ИНФОРМАЦИЯ
о поданных заявках на технологическое присоединение ООО ЭСК "Энергия"
за сентябрь 2022 года</t>
  </si>
  <si>
    <t>ИНФОРМАЦИЯ
о поданных заявках на технологическое присоединение ООО ЭСК "Энергия"
за октябрь 2022 года</t>
  </si>
  <si>
    <t>ИНФОРМАЦИЯ
о поданных заявках на технологическое присоединение ООО ЭСК "Энергия"
за ноябрь 2022 года</t>
  </si>
  <si>
    <t>ИНФОРМАЦИЯ
о поданных заявках на технологическое присоединение ООО ЭСК "Энергия"
за декабрь 2022 года</t>
  </si>
  <si>
    <t>ИНФОРМАЦИЯ
о поданных заявках на технологическое присоединение ООО ЭСК "Энергия"
за январь 2023 года</t>
  </si>
  <si>
    <t>От 670 кВт  -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</si>
</sst>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tabSelected="1"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33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v>7</v>
      </c>
      <c r="D7" s="3"/>
      <c r="E7" s="3"/>
      <c r="F7" s="5">
        <f>71</f>
        <v>71</v>
      </c>
      <c r="G7" s="5"/>
      <c r="H7" s="3"/>
    </row>
    <row r="8" spans="1:13" x14ac:dyDescent="0.25">
      <c r="A8" s="6">
        <v>2</v>
      </c>
      <c r="B8" s="3" t="s">
        <v>8</v>
      </c>
      <c r="C8" s="3">
        <f>2</f>
        <v>2</v>
      </c>
      <c r="D8" s="3"/>
      <c r="E8" s="3"/>
      <c r="F8" s="5">
        <f>155.8</f>
        <v>155.80000000000001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34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18</v>
      </c>
      <c r="B19" s="14"/>
      <c r="C19" s="14"/>
      <c r="D19" s="14"/>
      <c r="E19" s="14"/>
      <c r="F19" s="14"/>
      <c r="G19" s="14"/>
      <c r="H19" s="14"/>
    </row>
    <row r="22" spans="1:8" x14ac:dyDescent="0.25">
      <c r="A22" s="10" t="s">
        <v>19</v>
      </c>
      <c r="B22" s="10"/>
      <c r="C22" s="10"/>
      <c r="D22" s="10"/>
      <c r="E22" s="10"/>
      <c r="F22" s="10"/>
      <c r="G22" s="10"/>
      <c r="H22" s="10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6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20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январь!C7+9</f>
        <v>16</v>
      </c>
      <c r="D7" s="3"/>
      <c r="E7" s="3"/>
      <c r="F7" s="5">
        <f>январь!F7+75.6</f>
        <v>146.6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январь!C8+2</f>
        <v>4</v>
      </c>
      <c r="D8" s="3"/>
      <c r="E8" s="3"/>
      <c r="F8" s="5">
        <f>январь!F8+85</f>
        <v>240.8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8" x14ac:dyDescent="0.25">
      <c r="A17" s="6">
        <v>5</v>
      </c>
      <c r="B17" s="3" t="s">
        <v>13</v>
      </c>
      <c r="C17" s="3"/>
      <c r="D17" s="3"/>
      <c r="E17" s="3"/>
      <c r="F17" s="3"/>
      <c r="G17" s="3"/>
      <c r="H17" s="3"/>
    </row>
    <row r="18" spans="1:8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8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8" x14ac:dyDescent="0.25">
      <c r="A20" s="6">
        <v>6</v>
      </c>
      <c r="B20" s="3" t="s">
        <v>14</v>
      </c>
      <c r="C20" s="3"/>
      <c r="D20" s="3"/>
      <c r="E20" s="3"/>
      <c r="F20" s="3"/>
      <c r="G20" s="3"/>
      <c r="H20" s="3"/>
    </row>
    <row r="23" spans="1:8" ht="147" customHeight="1" x14ac:dyDescent="0.25">
      <c r="A23" s="14" t="s">
        <v>18</v>
      </c>
      <c r="B23" s="14"/>
      <c r="C23" s="14"/>
      <c r="D23" s="14"/>
      <c r="E23" s="14"/>
      <c r="F23" s="14"/>
      <c r="G23" s="14"/>
      <c r="H23" s="14"/>
    </row>
    <row r="26" spans="1:8" x14ac:dyDescent="0.25">
      <c r="A26" s="10" t="s">
        <v>19</v>
      </c>
      <c r="B26" s="10"/>
      <c r="C26" s="10"/>
      <c r="D26" s="10"/>
      <c r="E26" s="10"/>
      <c r="F26" s="10"/>
      <c r="G26" s="10"/>
      <c r="H26" s="1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21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февраль!C7+11</f>
        <v>27</v>
      </c>
      <c r="D7" s="3"/>
      <c r="E7" s="3"/>
      <c r="F7" s="5">
        <f>февраль!F7+165</f>
        <v>311.60000000000002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февраль!C8+4</f>
        <v>8</v>
      </c>
      <c r="D8" s="3"/>
      <c r="E8" s="3"/>
      <c r="F8" s="5">
        <f>февраль!F8+302.9</f>
        <v>543.70000000000005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23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18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19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topLeftCell="A4" zoomScaleNormal="100" zoomScaleSheetLayoutView="100" workbookViewId="0">
      <selection activeCell="C7" sqref="C7:C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24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март!C7+12</f>
        <v>39</v>
      </c>
      <c r="D7" s="3"/>
      <c r="E7" s="3"/>
      <c r="F7" s="5">
        <f>март!F7+159</f>
        <v>470.6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март!C8+1</f>
        <v>9</v>
      </c>
      <c r="D8" s="3"/>
      <c r="E8" s="3"/>
      <c r="F8" s="5">
        <f>март!F8+150</f>
        <v>693.7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23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18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19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K14" sqref="K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25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апрель!C7+45</f>
        <v>84</v>
      </c>
      <c r="D7" s="3">
        <v>1</v>
      </c>
      <c r="E7" s="3"/>
      <c r="F7" s="5">
        <f>апрель!F7+669</f>
        <v>1139.5999999999999</v>
      </c>
      <c r="G7" s="5">
        <v>15</v>
      </c>
      <c r="H7" s="3"/>
    </row>
    <row r="8" spans="1:13" x14ac:dyDescent="0.25">
      <c r="A8" s="6">
        <v>2</v>
      </c>
      <c r="B8" s="3" t="s">
        <v>8</v>
      </c>
      <c r="C8" s="3">
        <f>апрель!C8+1</f>
        <v>10</v>
      </c>
      <c r="D8" s="3">
        <v>1</v>
      </c>
      <c r="E8" s="3"/>
      <c r="F8" s="5">
        <f>апрель!F8+15.84</f>
        <v>709.54000000000008</v>
      </c>
      <c r="G8" s="5"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v>1</v>
      </c>
      <c r="D11" s="3">
        <v>1</v>
      </c>
      <c r="E11" s="3"/>
      <c r="F11" s="5">
        <v>204.5</v>
      </c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23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18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19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26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май!C7+23</f>
        <v>107</v>
      </c>
      <c r="D7" s="3">
        <f>май!D7</f>
        <v>1</v>
      </c>
      <c r="E7" s="3"/>
      <c r="F7" s="5">
        <f>май!F7+333</f>
        <v>1472.6</v>
      </c>
      <c r="G7" s="5">
        <f>май!G7</f>
        <v>15</v>
      </c>
      <c r="H7" s="3"/>
    </row>
    <row r="8" spans="1:13" x14ac:dyDescent="0.25">
      <c r="A8" s="6">
        <v>2</v>
      </c>
      <c r="B8" s="3" t="s">
        <v>8</v>
      </c>
      <c r="C8" s="3">
        <f>май!C8+1</f>
        <v>11</v>
      </c>
      <c r="D8" s="3">
        <f>май!D8</f>
        <v>1</v>
      </c>
      <c r="E8" s="3"/>
      <c r="F8" s="5">
        <f>май!F8+50</f>
        <v>759.54000000000008</v>
      </c>
      <c r="G8" s="5">
        <f>май!G8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f>май!C11+3</f>
        <v>4</v>
      </c>
      <c r="D11" s="3">
        <f>май!D11+1</f>
        <v>2</v>
      </c>
      <c r="E11" s="3"/>
      <c r="F11" s="5">
        <f>май!F11+710</f>
        <v>914.5</v>
      </c>
      <c r="G11" s="5">
        <f>май!G11+400</f>
        <v>650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23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18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19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G11" sqref="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27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июнь!C7+16</f>
        <v>123</v>
      </c>
      <c r="D7" s="3">
        <f>июнь!D7</f>
        <v>1</v>
      </c>
      <c r="E7" s="3"/>
      <c r="F7" s="5">
        <f>июнь!F7+240</f>
        <v>1712.6</v>
      </c>
      <c r="G7" s="5">
        <f>июнь!G7</f>
        <v>15</v>
      </c>
      <c r="H7" s="3"/>
    </row>
    <row r="8" spans="1:13" x14ac:dyDescent="0.25">
      <c r="A8" s="6">
        <v>2</v>
      </c>
      <c r="B8" s="3" t="s">
        <v>8</v>
      </c>
      <c r="C8" s="3">
        <f>июнь!C8+1</f>
        <v>12</v>
      </c>
      <c r="D8" s="3">
        <f>июнь!D8</f>
        <v>1</v>
      </c>
      <c r="E8" s="3"/>
      <c r="F8" s="5">
        <f>июнь!F8+80</f>
        <v>839.54000000000008</v>
      </c>
      <c r="G8" s="5">
        <f>июнь!G8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f>июнь!C11</f>
        <v>4</v>
      </c>
      <c r="D11" s="3">
        <f>июнь!D11+1</f>
        <v>3</v>
      </c>
      <c r="E11" s="3"/>
      <c r="F11" s="3">
        <f>июнь!F11</f>
        <v>914.5</v>
      </c>
      <c r="G11" s="5">
        <f>июнь!G11+250</f>
        <v>900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23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18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19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28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июль!C7+19</f>
        <v>142</v>
      </c>
      <c r="D7" s="3">
        <f>июль!D7</f>
        <v>1</v>
      </c>
      <c r="E7" s="3"/>
      <c r="F7" s="8">
        <f>июль!F7+226</f>
        <v>1938.6</v>
      </c>
      <c r="G7" s="8">
        <f>июль!G7</f>
        <v>15</v>
      </c>
      <c r="H7" s="3"/>
    </row>
    <row r="8" spans="1:13" x14ac:dyDescent="0.25">
      <c r="A8" s="6">
        <v>2</v>
      </c>
      <c r="B8" s="3" t="s">
        <v>8</v>
      </c>
      <c r="C8" s="3">
        <f>июль!C8+1</f>
        <v>13</v>
      </c>
      <c r="D8" s="3">
        <f>июль!D8</f>
        <v>1</v>
      </c>
      <c r="E8" s="3"/>
      <c r="F8" s="8">
        <f>июль!F8+34</f>
        <v>873.54000000000008</v>
      </c>
      <c r="G8" s="8">
        <f>июль!G8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июль!C11</f>
        <v>4</v>
      </c>
      <c r="D11" s="3">
        <f>июль!D11+1</f>
        <v>4</v>
      </c>
      <c r="E11" s="3"/>
      <c r="F11" s="8">
        <f>июль!F11</f>
        <v>914.5</v>
      </c>
      <c r="G11" s="8">
        <f>июль!G11+600</f>
        <v>1500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23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18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19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H17" sqref="H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29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август!C7+7</f>
        <v>149</v>
      </c>
      <c r="D7" s="3">
        <f>август!D7</f>
        <v>1</v>
      </c>
      <c r="E7" s="3"/>
      <c r="F7" s="8">
        <f>август!F7+72</f>
        <v>2010.6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август!C8+1</f>
        <v>14</v>
      </c>
      <c r="D8" s="3">
        <f>август!D8</f>
        <v>1</v>
      </c>
      <c r="E8" s="3"/>
      <c r="F8" s="8">
        <f>август!F8+20</f>
        <v>893.54000000000008</v>
      </c>
      <c r="G8" s="8">
        <f>август!G8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август!C11+1</f>
        <v>5</v>
      </c>
      <c r="D11" s="3">
        <f>август!D11+2</f>
        <v>6</v>
      </c>
      <c r="E11" s="3"/>
      <c r="F11" s="8">
        <f>август!F11+405</f>
        <v>1319.5</v>
      </c>
      <c r="G11" s="8">
        <f>август!G11+500</f>
        <v>2000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23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18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19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30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сентябрь!C7+10</f>
        <v>159</v>
      </c>
      <c r="D7" s="3">
        <f>сентябрь!D7</f>
        <v>1</v>
      </c>
      <c r="E7" s="3"/>
      <c r="F7" s="8">
        <f>сентябрь!F7+127</f>
        <v>2137.6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сентябрь!C8+3</f>
        <v>17</v>
      </c>
      <c r="D8" s="3">
        <f>сентябрь!D8</f>
        <v>1</v>
      </c>
      <c r="E8" s="3"/>
      <c r="F8" s="8">
        <f>сентябрь!F8+135</f>
        <v>1028.54</v>
      </c>
      <c r="G8" s="8">
        <f>сентябрь!G8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5</v>
      </c>
      <c r="D11" s="3">
        <f>сентябрь!D11+1</f>
        <v>7</v>
      </c>
      <c r="E11" s="3"/>
      <c r="F11" s="8">
        <f>сентябрь!F11</f>
        <v>1319.5</v>
      </c>
      <c r="G11" s="8">
        <f>сентябрь!G11+585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23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18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19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topLeftCell="A4" zoomScaleNormal="100" zoomScaleSheetLayoutView="100" workbookViewId="0">
      <selection activeCell="C26" sqref="C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31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октябрь!C7+8</f>
        <v>167</v>
      </c>
      <c r="D7" s="3">
        <f>октябрь!D7</f>
        <v>1</v>
      </c>
      <c r="E7" s="3"/>
      <c r="F7" s="8">
        <f>октябрь!F7+87</f>
        <v>2224.6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18</v>
      </c>
      <c r="D8" s="3">
        <f>октябрь!D8</f>
        <v>1</v>
      </c>
      <c r="E8" s="3"/>
      <c r="F8" s="8">
        <f>октябрь!F8+24</f>
        <v>1052.54</v>
      </c>
      <c r="G8" s="8">
        <f>октябрь!G8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октябрь!C11</f>
        <v>5</v>
      </c>
      <c r="D11" s="3">
        <f>октябрь!D11</f>
        <v>7</v>
      </c>
      <c r="E11" s="3"/>
      <c r="F11" s="8">
        <f>октябрь!F11</f>
        <v>1319.5</v>
      </c>
      <c r="G11" s="8">
        <f>октябрь!G11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23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18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19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7" zoomScaleNormal="100" zoomScaleSheetLayoutView="100" workbookViewId="0">
      <selection activeCell="N20" sqref="N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32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ноябрь!C7+10</f>
        <v>177</v>
      </c>
      <c r="D7" s="3">
        <f>ноябрь!D7</f>
        <v>1</v>
      </c>
      <c r="E7" s="3"/>
      <c r="F7" s="8">
        <f>ноябрь!F7+138</f>
        <v>2362.6</v>
      </c>
      <c r="G7" s="8">
        <f>ноябрь!G7</f>
        <v>15</v>
      </c>
      <c r="H7" s="3"/>
    </row>
    <row r="8" spans="1:13" x14ac:dyDescent="0.25">
      <c r="A8" s="6">
        <v>2</v>
      </c>
      <c r="B8" s="3" t="s">
        <v>8</v>
      </c>
      <c r="C8" s="3">
        <f>ноябрь!C8+6</f>
        <v>24</v>
      </c>
      <c r="D8" s="3">
        <f>ноябрь!D8+1</f>
        <v>2</v>
      </c>
      <c r="E8" s="3"/>
      <c r="F8" s="8">
        <f>ноябрь!F8+385</f>
        <v>1437.54</v>
      </c>
      <c r="G8" s="8">
        <f>ноябрь!G8+50</f>
        <v>200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ноябрь!C11+1</f>
        <v>6</v>
      </c>
      <c r="D11" s="3">
        <f>ноябрь!D11</f>
        <v>7</v>
      </c>
      <c r="E11" s="3"/>
      <c r="F11" s="8">
        <f>ноябрь!F11+400</f>
        <v>1719.5</v>
      </c>
      <c r="G11" s="8">
        <f>ноябрь!G11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23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18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19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2023-02-03T04:24:08Z</dcterms:modified>
</cp:coreProperties>
</file>