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д\2022\"/>
    </mc:Choice>
  </mc:AlternateContent>
  <xr:revisionPtr revIDLastSave="0" documentId="13_ncr:1_{08AE8E35-7AF2-4A72-9564-6E1D82F73116}" xr6:coauthVersionLast="47" xr6:coauthVersionMax="47" xr10:uidLastSave="{00000000-0000-0000-0000-000000000000}"/>
  <bookViews>
    <workbookView xWindow="2880" yWindow="270" windowWidth="14055" windowHeight="14535" firstSheet="10" activeTab="10" xr2:uid="{00000000-000D-0000-FFFF-FFFF00000000}"/>
  </bookViews>
  <sheets>
    <sheet name="январь" sheetId="2" state="hidden" r:id="rId1"/>
    <sheet name="февраль" sheetId="3" state="hidden" r:id="rId2"/>
    <sheet name="март" sheetId="4" state="hidden" r:id="rId3"/>
    <sheet name="апрель" sheetId="5" state="hidden" r:id="rId4"/>
    <sheet name="май" sheetId="6" state="hidden" r:id="rId5"/>
    <sheet name="июнь" sheetId="7" state="hidden" r:id="rId6"/>
    <sheet name="июль" sheetId="8" state="hidden" r:id="rId7"/>
    <sheet name="август" sheetId="9" state="hidden" r:id="rId8"/>
    <sheet name="сентябрь" sheetId="10" state="hidden" r:id="rId9"/>
    <sheet name="октябрь" sheetId="11" state="hidden" r:id="rId10"/>
    <sheet name="ноябрь" sheetId="12" r:id="rId11"/>
  </sheets>
  <definedNames>
    <definedName name="_xlnm.Print_Area" localSheetId="7">август!$A$1:$K$21</definedName>
    <definedName name="_xlnm.Print_Area" localSheetId="3">апрель!$A$1:$K$21</definedName>
    <definedName name="_xlnm.Print_Area" localSheetId="6">июль!$A$1:$K$21</definedName>
    <definedName name="_xlnm.Print_Area" localSheetId="5">июнь!$A$1:$K$21</definedName>
    <definedName name="_xlnm.Print_Area" localSheetId="4">май!$A$1:$K$21</definedName>
    <definedName name="_xlnm.Print_Area" localSheetId="2">март!$A$1:$K$21</definedName>
    <definedName name="_xlnm.Print_Area" localSheetId="10">ноябрь!$A$1:$K$21</definedName>
    <definedName name="_xlnm.Print_Area" localSheetId="9">октябрь!$A$1:$K$21</definedName>
    <definedName name="_xlnm.Print_Area" localSheetId="8">сентябрь!$A$1:$K$21</definedName>
    <definedName name="_xlnm.Print_Area" localSheetId="1">февраль!$A$1:$K$25</definedName>
    <definedName name="_xlnm.Print_Area" localSheetId="0">январь!$A$1:$K$25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2" l="1"/>
  <c r="F8" i="12"/>
  <c r="C8" i="12"/>
  <c r="I7" i="12"/>
  <c r="F7" i="12"/>
  <c r="C7" i="12"/>
  <c r="J11" i="12"/>
  <c r="J8" i="12"/>
  <c r="I11" i="12"/>
  <c r="G11" i="12"/>
  <c r="G8" i="12"/>
  <c r="F11" i="12"/>
  <c r="D11" i="12"/>
  <c r="D8" i="12"/>
  <c r="C11" i="12"/>
  <c r="I7" i="11"/>
  <c r="F7" i="11"/>
  <c r="C7" i="11"/>
  <c r="J11" i="11"/>
  <c r="J8" i="11"/>
  <c r="I11" i="11"/>
  <c r="I8" i="11"/>
  <c r="G11" i="11"/>
  <c r="G8" i="11"/>
  <c r="F11" i="11"/>
  <c r="F8" i="11"/>
  <c r="D11" i="11"/>
  <c r="D8" i="11"/>
  <c r="C11" i="11"/>
  <c r="C8" i="11"/>
  <c r="J11" i="10"/>
  <c r="G11" i="10"/>
  <c r="D11" i="10"/>
  <c r="I8" i="10"/>
  <c r="F8" i="10"/>
  <c r="C8" i="10"/>
  <c r="I7" i="10"/>
  <c r="F7" i="10"/>
  <c r="C7" i="10"/>
  <c r="J8" i="10"/>
  <c r="I11" i="10"/>
  <c r="G8" i="10"/>
  <c r="F11" i="10"/>
  <c r="D8" i="10"/>
  <c r="C11" i="10"/>
  <c r="I7" i="9"/>
  <c r="F7" i="9"/>
  <c r="C7" i="9"/>
  <c r="J11" i="9"/>
  <c r="J8" i="9"/>
  <c r="I11" i="9"/>
  <c r="I8" i="9"/>
  <c r="G11" i="9"/>
  <c r="G8" i="9"/>
  <c r="F11" i="9"/>
  <c r="F8" i="9"/>
  <c r="D11" i="9"/>
  <c r="D8" i="9"/>
  <c r="C11" i="9"/>
  <c r="C8" i="9"/>
  <c r="I11" i="8"/>
  <c r="F11" i="8"/>
  <c r="C11" i="8"/>
  <c r="J8" i="8"/>
  <c r="G8" i="8"/>
  <c r="D8" i="8"/>
  <c r="C8" i="8"/>
  <c r="F8" i="8"/>
  <c r="I8" i="8"/>
  <c r="I7" i="8"/>
  <c r="F7" i="8"/>
  <c r="C7" i="8"/>
  <c r="J11" i="8"/>
  <c r="G11" i="8"/>
  <c r="D11" i="8"/>
  <c r="I8" i="7"/>
  <c r="J8" i="7"/>
  <c r="F8" i="7"/>
  <c r="G8" i="7"/>
  <c r="C8" i="7"/>
  <c r="D8" i="7"/>
  <c r="I7" i="7"/>
  <c r="F7" i="7"/>
  <c r="C7" i="7"/>
  <c r="J11" i="2"/>
  <c r="I11" i="7"/>
  <c r="C11" i="7"/>
  <c r="F11" i="7"/>
  <c r="I11" i="6"/>
  <c r="M7" i="12" l="1"/>
  <c r="N7" i="12" s="1"/>
  <c r="M7" i="11"/>
  <c r="N7" i="11" s="1"/>
  <c r="M7" i="10"/>
  <c r="N7" i="10" s="1"/>
  <c r="M7" i="9"/>
  <c r="N7" i="9" s="1"/>
  <c r="M7" i="8"/>
  <c r="N7" i="8" s="1"/>
  <c r="J8" i="2"/>
  <c r="I8" i="2" l="1"/>
  <c r="I7" i="2"/>
  <c r="J8" i="3" l="1"/>
  <c r="J8" i="4" s="1"/>
  <c r="J8" i="5" s="1"/>
  <c r="J8" i="6" s="1"/>
  <c r="I8" i="3"/>
  <c r="I8" i="4" s="1"/>
  <c r="I8" i="5" s="1"/>
  <c r="I8" i="6" s="1"/>
  <c r="F8" i="2"/>
  <c r="F8" i="3" s="1"/>
  <c r="F8" i="4" s="1"/>
  <c r="F8" i="5" s="1"/>
  <c r="F8" i="6" s="1"/>
  <c r="C8" i="2"/>
  <c r="I7" i="3"/>
  <c r="I7" i="4" s="1"/>
  <c r="I7" i="5" s="1"/>
  <c r="I7" i="6" s="1"/>
  <c r="F7" i="2"/>
  <c r="F7" i="3" s="1"/>
  <c r="F7" i="4" s="1"/>
  <c r="F7" i="5" s="1"/>
  <c r="F7" i="6" s="1"/>
  <c r="C7" i="2"/>
  <c r="C7" i="3"/>
  <c r="C7" i="4" s="1"/>
  <c r="C7" i="5" s="1"/>
  <c r="C7" i="6" s="1"/>
  <c r="G11" i="3"/>
  <c r="G11" i="4" s="1"/>
  <c r="G11" i="5" s="1"/>
  <c r="G11" i="6" s="1"/>
  <c r="G11" i="7" s="1"/>
  <c r="G8" i="3"/>
  <c r="G8" i="4" s="1"/>
  <c r="D8" i="3"/>
  <c r="D8" i="4" s="1"/>
  <c r="D8" i="5" s="1"/>
  <c r="D8" i="6" s="1"/>
  <c r="C8" i="3"/>
  <c r="C8" i="4" s="1"/>
  <c r="C8" i="5" s="1"/>
  <c r="C8" i="6" s="1"/>
  <c r="G8" i="6" l="1"/>
  <c r="G8" i="5"/>
  <c r="D11" i="2" l="1"/>
  <c r="D11" i="3" s="1"/>
  <c r="D11" i="4" s="1"/>
  <c r="D11" i="5" s="1"/>
  <c r="D11" i="6" s="1"/>
  <c r="D11" i="7" s="1"/>
  <c r="M7" i="2" l="1"/>
  <c r="J11" i="3"/>
  <c r="N7" i="2"/>
  <c r="J11" i="4" l="1"/>
  <c r="M7" i="3"/>
  <c r="N7" i="3" s="1"/>
  <c r="J11" i="5" l="1"/>
  <c r="M7" i="4"/>
  <c r="N7" i="4" s="1"/>
  <c r="J11" i="6" l="1"/>
  <c r="M7" i="5"/>
  <c r="N7" i="5" s="1"/>
  <c r="J11" i="7" l="1"/>
  <c r="M7" i="7" s="1"/>
  <c r="N7" i="7" s="1"/>
  <c r="M7" i="6"/>
  <c r="N7" i="6" s="1"/>
</calcChain>
</file>

<file path=xl/sharedStrings.xml><?xml version="1.0" encoding="utf-8"?>
<sst xmlns="http://schemas.openxmlformats.org/spreadsheetml/2006/main" count="327" uniqueCount="32">
  <si>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</si>
  <si>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</si>
  <si>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</si>
  <si>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</si>
  <si>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</si>
  <si>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0,4 кВ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</si>
  <si>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</si>
  <si>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</si>
  <si>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</si>
  <si>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</si>
  <si>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</si>
  <si>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</si>
  <si>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</si>
  <si>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</si>
  <si>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</si>
  <si>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</si>
  <si>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</si>
  <si>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</si>
  <si>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</si>
  <si>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</si>
  <si>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 2022 года</t>
  </si>
  <si>
    <t>ИНФОРМАЦИЯ
об осуществлении технологического присоединения
по договорам, заключенным ООО ЭСК "Энергия"
за февраль 2022 года</t>
  </si>
  <si>
    <t>ИНФОРМАЦИЯ
об осуществлении технологического присоединения
по договорам, заключенным ООО ЭСК "Энергия"
за март 2022 года</t>
  </si>
  <si>
    <t>От 670 кВт - всего</t>
  </si>
  <si>
    <t>ИНФОРМАЦИЯ
об осуществлении технологического присоединения
по договорам, заключенным ООО ЭСК "Энергия"
за апрель 2022 года</t>
  </si>
  <si>
    <t>ИНФОРМАЦИЯ
об осуществлении технологического присоединения
по договорам, заключенным ООО ЭСК "Энергия"
за май 2022 года</t>
  </si>
  <si>
    <t>ИНФОРМАЦИЯ
об осуществлении технологического присоединения
по договорам, заключенным ООО ЭСК "Энергия"
за июнь 2022 года</t>
  </si>
  <si>
    <t>ИНФОРМАЦИЯ
об осуществлении технологического присоединения
по договорам, заключенным ООО ЭСК "Энергия"
за июль 2022 года</t>
  </si>
  <si>
    <t>ИНФОРМАЦИЯ
об осуществлении технологического присоединения
по договорам, заключенным ООО ЭСК "Энергия"
за август 2022 года</t>
  </si>
  <si>
    <t>ИНФОРМАЦИЯ
об осуществлении технологического присоединения
по договорам, заключенным ООО ЭСК "Энергия"
за сентябрь 2022 года</t>
  </si>
  <si>
    <t>ИНФОРМАЦИЯ
об осуществлении технологического присоединения
по договорам, заключенным ООО ЭСК "Энергия"
за октябрь 2022 года</t>
  </si>
  <si>
    <t>ИНФОРМАЦИЯ
об осуществлении технологического присоединения
по договорам, заключенным ООО ЭСК "Энергия"
за ноябрь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</si>
</sst>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"/>
    <numFmt numFmtId="166" formatCode="#,##0.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2"/>
    </xf>
    <xf numFmtId="0" fontId="3" fillId="0" borderId="2" xfId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vertical="center" wrapText="1"/>
    </xf>
    <xf numFmtId="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6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457-2BB3-4E39-8B77-F0AFE6FFCEF3}">
  <sheetPr>
    <pageSetUpPr fitToPage="1"/>
  </sheetPr>
  <dimension ref="A1:P25"/>
  <sheetViews>
    <sheetView view="pageBreakPreview" zoomScaleNormal="100" zoomScaleSheetLayoutView="100" workbookViewId="0">
      <selection activeCell="D11" sqref="D11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4" max="14" width="11.85546875" customWidth="1"/>
  </cols>
  <sheetData>
    <row r="1" spans="1:16" ht="81.7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6" ht="69.75" customHeight="1" x14ac:dyDescent="0.25">
      <c r="A2" s="27" t="s">
        <v>20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28" t="s">
        <v>1</v>
      </c>
      <c r="B3" s="28"/>
      <c r="C3" s="28" t="s">
        <v>2</v>
      </c>
      <c r="D3" s="28"/>
      <c r="E3" s="28"/>
      <c r="F3" s="28" t="s">
        <v>3</v>
      </c>
      <c r="G3" s="28"/>
      <c r="H3" s="28"/>
      <c r="I3" s="28" t="s">
        <v>4</v>
      </c>
      <c r="J3" s="28"/>
      <c r="K3" s="28"/>
    </row>
    <row r="4" spans="1:16" ht="30" x14ac:dyDescent="0.25">
      <c r="A4" s="28"/>
      <c r="B4" s="28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23"/>
      <c r="O6" s="23"/>
      <c r="P6" s="23"/>
    </row>
    <row r="7" spans="1:16" x14ac:dyDescent="0.25">
      <c r="A7" s="2"/>
      <c r="B7" s="5" t="s">
        <v>10</v>
      </c>
      <c r="C7" s="2">
        <f>5+1</f>
        <v>6</v>
      </c>
      <c r="D7" s="2"/>
      <c r="E7" s="2"/>
      <c r="F7" s="6">
        <f>62+15</f>
        <v>77</v>
      </c>
      <c r="G7" s="6"/>
      <c r="H7" s="2"/>
      <c r="I7" s="3">
        <f>67.15916/1.2</f>
        <v>55.965966666666667</v>
      </c>
      <c r="J7" s="2"/>
      <c r="K7" s="2"/>
      <c r="M7" s="7">
        <f>I7+I8+J8+J11</f>
        <v>1135.7350500000002</v>
      </c>
      <c r="N7">
        <f>M7*1.2</f>
        <v>1362.8820600000001</v>
      </c>
    </row>
    <row r="8" spans="1:16" x14ac:dyDescent="0.25">
      <c r="A8" s="1">
        <v>2</v>
      </c>
      <c r="B8" s="2" t="s">
        <v>11</v>
      </c>
      <c r="C8" s="2">
        <f>2+2</f>
        <v>4</v>
      </c>
      <c r="D8" s="2">
        <v>1</v>
      </c>
      <c r="E8" s="2"/>
      <c r="F8" s="6">
        <f>80+60</f>
        <v>140</v>
      </c>
      <c r="G8" s="6">
        <v>150</v>
      </c>
      <c r="H8" s="2"/>
      <c r="I8" s="3">
        <f>156.45064/1.2</f>
        <v>130.37553333333332</v>
      </c>
      <c r="J8" s="3">
        <f>569.6361/1.2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>
        <f>1</f>
        <v>1</v>
      </c>
      <c r="E11" s="2"/>
      <c r="F11" s="2"/>
      <c r="G11" s="6">
        <v>500</v>
      </c>
      <c r="H11" s="2"/>
      <c r="I11" s="2"/>
      <c r="J11" s="3">
        <f>569.63616/1.2</f>
        <v>474.69680000000005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4" t="s">
        <v>18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5" spans="1:11" x14ac:dyDescent="0.25">
      <c r="A25" s="23" t="s">
        <v>19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2B9BCA5-600A-4B4B-92F1-C7F1CF3A4269}"/>
    <hyperlink ref="B10" location="Par2094" display="Par2094" xr:uid="{6EFC31A9-BDB0-493E-ADBA-45B787D3CA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DE6B5-3D80-4431-BA97-514CAAF89B3B}">
  <sheetPr>
    <pageSetUpPr fitToPage="1"/>
  </sheetPr>
  <dimension ref="A1:P21"/>
  <sheetViews>
    <sheetView view="pageBreakPreview" topLeftCell="D1" zoomScaleNormal="100" zoomScaleSheetLayoutView="100" workbookViewId="0">
      <selection activeCell="H14" sqref="H14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6" ht="69.75" customHeight="1" x14ac:dyDescent="0.25">
      <c r="A2" s="27" t="s">
        <v>30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28" t="s">
        <v>1</v>
      </c>
      <c r="B3" s="28"/>
      <c r="C3" s="28" t="s">
        <v>2</v>
      </c>
      <c r="D3" s="28"/>
      <c r="E3" s="28"/>
      <c r="F3" s="28" t="s">
        <v>3</v>
      </c>
      <c r="G3" s="28"/>
      <c r="H3" s="28"/>
      <c r="I3" s="28" t="s">
        <v>4</v>
      </c>
      <c r="J3" s="28"/>
      <c r="K3" s="28"/>
    </row>
    <row r="4" spans="1:16" ht="30" x14ac:dyDescent="0.25">
      <c r="A4" s="28"/>
      <c r="B4" s="28"/>
      <c r="C4" s="21" t="s">
        <v>5</v>
      </c>
      <c r="D4" s="21" t="s">
        <v>6</v>
      </c>
      <c r="E4" s="21" t="s">
        <v>7</v>
      </c>
      <c r="F4" s="21" t="s">
        <v>5</v>
      </c>
      <c r="G4" s="21" t="s">
        <v>6</v>
      </c>
      <c r="H4" s="21" t="s">
        <v>7</v>
      </c>
      <c r="I4" s="21" t="s">
        <v>5</v>
      </c>
      <c r="J4" s="21" t="s">
        <v>6</v>
      </c>
      <c r="K4" s="21" t="s">
        <v>7</v>
      </c>
    </row>
    <row r="5" spans="1:16" x14ac:dyDescent="0.25">
      <c r="A5" s="21">
        <v>1</v>
      </c>
      <c r="B5" s="2" t="s">
        <v>8</v>
      </c>
      <c r="C5" s="2"/>
      <c r="D5" s="2"/>
      <c r="E5" s="2"/>
      <c r="F5" s="2"/>
      <c r="G5" s="2"/>
      <c r="H5" s="2"/>
      <c r="I5" s="15"/>
      <c r="J5" s="15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5"/>
      <c r="J6" s="15"/>
      <c r="K6" s="2"/>
      <c r="N6" s="23"/>
      <c r="O6" s="23"/>
      <c r="P6" s="23"/>
    </row>
    <row r="7" spans="1:16" x14ac:dyDescent="0.25">
      <c r="A7" s="2"/>
      <c r="B7" s="5" t="s">
        <v>10</v>
      </c>
      <c r="C7" s="2">
        <f>сентябрь!C7+9</f>
        <v>118</v>
      </c>
      <c r="D7" s="2"/>
      <c r="E7" s="2"/>
      <c r="F7" s="6">
        <f>сентябрь!F7+92.2</f>
        <v>1564.7</v>
      </c>
      <c r="G7" s="6"/>
      <c r="H7" s="2"/>
      <c r="I7" s="15">
        <f>сентябрь!I7+217.1/1.2</f>
        <v>686.7032333333334</v>
      </c>
      <c r="J7" s="15"/>
      <c r="K7" s="2"/>
      <c r="M7" s="16">
        <f>I7+I8+J8+J11+I11</f>
        <v>8309.9751583333345</v>
      </c>
      <c r="N7" s="19">
        <f>M7*1.2</f>
        <v>9971.9701900000018</v>
      </c>
    </row>
    <row r="8" spans="1:16" x14ac:dyDescent="0.25">
      <c r="A8" s="21">
        <v>2</v>
      </c>
      <c r="B8" s="2" t="s">
        <v>11</v>
      </c>
      <c r="C8" s="2">
        <f>сентябрь!C8</f>
        <v>9</v>
      </c>
      <c r="D8" s="2">
        <f>сентябрь!D8</f>
        <v>2</v>
      </c>
      <c r="E8" s="2"/>
      <c r="F8" s="6">
        <f>сентябрь!F8</f>
        <v>532.9</v>
      </c>
      <c r="G8" s="6">
        <f>сентябрь!G8</f>
        <v>300</v>
      </c>
      <c r="H8" s="2"/>
      <c r="I8" s="15">
        <f>сентябрь!I8</f>
        <v>367.40289166666662</v>
      </c>
      <c r="J8" s="15">
        <f>сентябрь!J8</f>
        <v>1013.8429333333335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5"/>
      <c r="J9" s="15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5"/>
      <c r="J10" s="15"/>
      <c r="K10" s="2"/>
    </row>
    <row r="11" spans="1:16" x14ac:dyDescent="0.25">
      <c r="A11" s="21">
        <v>3</v>
      </c>
      <c r="B11" s="2" t="s">
        <v>13</v>
      </c>
      <c r="C11" s="2">
        <f>сентябрь!C11</f>
        <v>2</v>
      </c>
      <c r="D11" s="2">
        <f>сентябрь!D11</f>
        <v>3</v>
      </c>
      <c r="E11" s="2"/>
      <c r="F11" s="2">
        <f>сентябрь!F11</f>
        <v>499.8</v>
      </c>
      <c r="G11" s="6">
        <f>сентябрь!G11</f>
        <v>1370</v>
      </c>
      <c r="H11" s="2"/>
      <c r="I11" s="15">
        <f>сентябрь!I11</f>
        <v>4620.6872000000003</v>
      </c>
      <c r="J11" s="15">
        <f>сентябрь!J11</f>
        <v>1621.3389000000002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5"/>
      <c r="J12" s="15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5"/>
      <c r="J13" s="15"/>
      <c r="K13" s="2"/>
    </row>
    <row r="14" spans="1:16" x14ac:dyDescent="0.25">
      <c r="A14" s="21">
        <v>4</v>
      </c>
      <c r="B14" s="11" t="s">
        <v>23</v>
      </c>
      <c r="C14" s="2"/>
      <c r="D14" s="2"/>
      <c r="E14" s="2"/>
      <c r="F14" s="2"/>
      <c r="G14" s="2"/>
      <c r="H14" s="2"/>
      <c r="I14" s="15"/>
      <c r="J14" s="15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24" t="s">
        <v>18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21" spans="1:11" x14ac:dyDescent="0.25">
      <c r="A21" s="23" t="s">
        <v>19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423EAEC-CB92-4D76-B99B-9FBFC43A9723}"/>
    <hyperlink ref="B10" location="Par2094" display="Par2094" xr:uid="{CB23AA63-A7A9-4C19-874A-EAE4DE50F082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626DA-D4AB-4889-BFF6-1A37A8A92E9F}">
  <sheetPr>
    <pageSetUpPr fitToPage="1"/>
  </sheetPr>
  <dimension ref="A1:P21"/>
  <sheetViews>
    <sheetView tabSelected="1" view="pageBreakPreview" topLeftCell="C1" zoomScaleNormal="100" zoomScaleSheetLayoutView="100" workbookViewId="0">
      <selection activeCell="K15" sqref="K15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6" ht="69.75" customHeight="1" x14ac:dyDescent="0.25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28" t="s">
        <v>1</v>
      </c>
      <c r="B3" s="28"/>
      <c r="C3" s="28" t="s">
        <v>2</v>
      </c>
      <c r="D3" s="28"/>
      <c r="E3" s="28"/>
      <c r="F3" s="28" t="s">
        <v>3</v>
      </c>
      <c r="G3" s="28"/>
      <c r="H3" s="28"/>
      <c r="I3" s="28" t="s">
        <v>4</v>
      </c>
      <c r="J3" s="28"/>
      <c r="K3" s="28"/>
    </row>
    <row r="4" spans="1:16" ht="30" x14ac:dyDescent="0.25">
      <c r="A4" s="28"/>
      <c r="B4" s="28"/>
      <c r="C4" s="22" t="s">
        <v>5</v>
      </c>
      <c r="D4" s="22" t="s">
        <v>6</v>
      </c>
      <c r="E4" s="22" t="s">
        <v>7</v>
      </c>
      <c r="F4" s="22" t="s">
        <v>5</v>
      </c>
      <c r="G4" s="22" t="s">
        <v>6</v>
      </c>
      <c r="H4" s="22" t="s">
        <v>7</v>
      </c>
      <c r="I4" s="22" t="s">
        <v>5</v>
      </c>
      <c r="J4" s="22" t="s">
        <v>6</v>
      </c>
      <c r="K4" s="22" t="s">
        <v>7</v>
      </c>
    </row>
    <row r="5" spans="1:16" x14ac:dyDescent="0.25">
      <c r="A5" s="22">
        <v>1</v>
      </c>
      <c r="B5" s="2" t="s">
        <v>8</v>
      </c>
      <c r="C5" s="2"/>
      <c r="D5" s="2"/>
      <c r="E5" s="2"/>
      <c r="F5" s="2"/>
      <c r="G5" s="2"/>
      <c r="H5" s="2"/>
      <c r="I5" s="15"/>
      <c r="J5" s="15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5"/>
      <c r="J6" s="15"/>
      <c r="K6" s="2"/>
      <c r="N6" s="23"/>
      <c r="O6" s="23"/>
      <c r="P6" s="23"/>
    </row>
    <row r="7" spans="1:16" x14ac:dyDescent="0.25">
      <c r="A7" s="2"/>
      <c r="B7" s="5" t="s">
        <v>10</v>
      </c>
      <c r="C7" s="2">
        <f>октябрь!C7+5</f>
        <v>123</v>
      </c>
      <c r="D7" s="2"/>
      <c r="E7" s="2"/>
      <c r="F7" s="6">
        <f>октябрь!F7+61</f>
        <v>1625.7</v>
      </c>
      <c r="G7" s="6"/>
      <c r="H7" s="2"/>
      <c r="I7" s="15">
        <f>октябрь!I7+138.55/1.2</f>
        <v>802.16156666666677</v>
      </c>
      <c r="J7" s="15"/>
      <c r="K7" s="2"/>
      <c r="M7" s="16">
        <f>I7+I8+J8+J11+I11</f>
        <v>8519.8659666666681</v>
      </c>
      <c r="N7" s="19">
        <f>M7*1.2</f>
        <v>10223.839160000001</v>
      </c>
    </row>
    <row r="8" spans="1:16" x14ac:dyDescent="0.25">
      <c r="A8" s="22">
        <v>2</v>
      </c>
      <c r="B8" s="2" t="s">
        <v>11</v>
      </c>
      <c r="C8" s="2">
        <f>октябрь!C8+2</f>
        <v>11</v>
      </c>
      <c r="D8" s="2">
        <f>октябрь!D8</f>
        <v>2</v>
      </c>
      <c r="E8" s="2"/>
      <c r="F8" s="6">
        <f>октябрь!F8+55</f>
        <v>587.9</v>
      </c>
      <c r="G8" s="6">
        <f>октябрь!G8</f>
        <v>300</v>
      </c>
      <c r="H8" s="2"/>
      <c r="I8" s="15">
        <f>октябрь!I8+113.31897/1.2</f>
        <v>461.83536666666663</v>
      </c>
      <c r="J8" s="15">
        <f>октябрь!J8</f>
        <v>1013.8429333333335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5"/>
      <c r="J9" s="15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5"/>
      <c r="J10" s="15"/>
      <c r="K10" s="2"/>
    </row>
    <row r="11" spans="1:16" x14ac:dyDescent="0.25">
      <c r="A11" s="22">
        <v>3</v>
      </c>
      <c r="B11" s="2" t="s">
        <v>13</v>
      </c>
      <c r="C11" s="2">
        <f>октябрь!C11</f>
        <v>2</v>
      </c>
      <c r="D11" s="2">
        <f>октябрь!D11</f>
        <v>3</v>
      </c>
      <c r="E11" s="2"/>
      <c r="F11" s="2">
        <f>октябрь!F11</f>
        <v>499.8</v>
      </c>
      <c r="G11" s="6">
        <f>октябрь!G11</f>
        <v>1370</v>
      </c>
      <c r="H11" s="2"/>
      <c r="I11" s="15">
        <f>октябрь!I11</f>
        <v>4620.6872000000003</v>
      </c>
      <c r="J11" s="15">
        <f>октябрь!J11</f>
        <v>1621.3389000000002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5"/>
      <c r="J12" s="15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5"/>
      <c r="J13" s="15"/>
      <c r="K13" s="2"/>
    </row>
    <row r="14" spans="1:16" x14ac:dyDescent="0.25">
      <c r="A14" s="22">
        <v>4</v>
      </c>
      <c r="B14" s="11" t="s">
        <v>23</v>
      </c>
      <c r="C14" s="2"/>
      <c r="D14" s="2"/>
      <c r="E14" s="2"/>
      <c r="F14" s="2"/>
      <c r="G14" s="2"/>
      <c r="H14" s="2"/>
      <c r="I14" s="15"/>
      <c r="J14" s="15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24" t="s">
        <v>18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21" spans="1:11" x14ac:dyDescent="0.25">
      <c r="A21" s="23" t="s">
        <v>19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385F5936-A931-4B1E-B0FC-F30F4E23096B}"/>
    <hyperlink ref="B10" location="Par2094" display="Par2094" xr:uid="{0697E962-3AA2-4817-B505-DD24136D7E4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9F5FF-DB2D-4991-BAB0-8E21CCB1F0DE}">
  <sheetPr>
    <pageSetUpPr fitToPage="1"/>
  </sheetPr>
  <dimension ref="A1:P25"/>
  <sheetViews>
    <sheetView view="pageBreakPreview" zoomScaleNormal="100" zoomScaleSheetLayoutView="100" workbookViewId="0">
      <selection activeCell="D11" sqref="D11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1.5703125" bestFit="1" customWidth="1"/>
    <col min="14" max="14" width="11.85546875" customWidth="1"/>
  </cols>
  <sheetData>
    <row r="1" spans="1:16" ht="81.7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6" ht="69.75" customHeight="1" x14ac:dyDescent="0.25">
      <c r="A2" s="27" t="s">
        <v>21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28" t="s">
        <v>1</v>
      </c>
      <c r="B3" s="28"/>
      <c r="C3" s="28" t="s">
        <v>2</v>
      </c>
      <c r="D3" s="28"/>
      <c r="E3" s="28"/>
      <c r="F3" s="28" t="s">
        <v>3</v>
      </c>
      <c r="G3" s="28"/>
      <c r="H3" s="28"/>
      <c r="I3" s="28" t="s">
        <v>4</v>
      </c>
      <c r="J3" s="28"/>
      <c r="K3" s="28"/>
    </row>
    <row r="4" spans="1:16" ht="30" x14ac:dyDescent="0.25">
      <c r="A4" s="28"/>
      <c r="B4" s="28"/>
      <c r="C4" s="8" t="s">
        <v>5</v>
      </c>
      <c r="D4" s="8" t="s">
        <v>6</v>
      </c>
      <c r="E4" s="8" t="s">
        <v>7</v>
      </c>
      <c r="F4" s="8" t="s">
        <v>5</v>
      </c>
      <c r="G4" s="8" t="s">
        <v>6</v>
      </c>
      <c r="H4" s="8" t="s">
        <v>7</v>
      </c>
      <c r="I4" s="8" t="s">
        <v>5</v>
      </c>
      <c r="J4" s="8" t="s">
        <v>6</v>
      </c>
      <c r="K4" s="8" t="s">
        <v>7</v>
      </c>
    </row>
    <row r="5" spans="1:16" x14ac:dyDescent="0.25">
      <c r="A5" s="8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23"/>
      <c r="O6" s="23"/>
      <c r="P6" s="23"/>
    </row>
    <row r="7" spans="1:16" x14ac:dyDescent="0.25">
      <c r="A7" s="2"/>
      <c r="B7" s="5" t="s">
        <v>10</v>
      </c>
      <c r="C7" s="2">
        <f>январь!C7+9</f>
        <v>15</v>
      </c>
      <c r="D7" s="2"/>
      <c r="E7" s="2"/>
      <c r="F7" s="6">
        <f>январь!F7+130</f>
        <v>207</v>
      </c>
      <c r="G7" s="6"/>
      <c r="H7" s="2"/>
      <c r="I7" s="3">
        <f>январь!I7+0.55*9/1.2</f>
        <v>60.090966666666667</v>
      </c>
      <c r="J7" s="2"/>
      <c r="K7" s="2"/>
      <c r="M7" s="13">
        <f>I7+I8+J8+J11</f>
        <v>1139.8600500000002</v>
      </c>
      <c r="N7">
        <f>M7*1.2</f>
        <v>1367.8320600000002</v>
      </c>
    </row>
    <row r="8" spans="1:16" x14ac:dyDescent="0.25">
      <c r="A8" s="8">
        <v>2</v>
      </c>
      <c r="B8" s="2" t="s">
        <v>11</v>
      </c>
      <c r="C8" s="2">
        <f>январь!C8</f>
        <v>4</v>
      </c>
      <c r="D8" s="2">
        <f>январь!D8</f>
        <v>1</v>
      </c>
      <c r="E8" s="2"/>
      <c r="F8" s="6">
        <f>январь!F8</f>
        <v>140</v>
      </c>
      <c r="G8" s="6">
        <f>январь!G8</f>
        <v>150</v>
      </c>
      <c r="H8" s="2"/>
      <c r="I8" s="3">
        <f>январь!I8</f>
        <v>130.37553333333332</v>
      </c>
      <c r="J8" s="3">
        <f>январь!J8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8">
        <v>3</v>
      </c>
      <c r="B11" s="2" t="s">
        <v>13</v>
      </c>
      <c r="C11" s="2"/>
      <c r="D11" s="2">
        <f>январь!D11</f>
        <v>1</v>
      </c>
      <c r="E11" s="2"/>
      <c r="F11" s="2"/>
      <c r="G11" s="6">
        <f>январь!G11</f>
        <v>500</v>
      </c>
      <c r="H11" s="2"/>
      <c r="I11" s="2"/>
      <c r="J11" s="3">
        <f>январь!J11</f>
        <v>474.69680000000005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8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8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8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4" t="s">
        <v>18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5" spans="1:11" x14ac:dyDescent="0.25">
      <c r="A25" s="23" t="s">
        <v>19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F74F014-F182-4AE2-8B0B-66C72D209E2C}"/>
    <hyperlink ref="B10" location="Par2094" display="Par2094" xr:uid="{7FA662A4-8F94-44EF-A903-C0E2631FAF5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F81F-6DF3-43B0-9333-C7CAEE3E32C5}">
  <sheetPr>
    <pageSetUpPr fitToPage="1"/>
  </sheetPr>
  <dimension ref="A1:P21"/>
  <sheetViews>
    <sheetView view="pageBreakPreview" zoomScaleNormal="100" zoomScaleSheetLayoutView="100" workbookViewId="0">
      <selection activeCell="D11" sqref="D11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6" ht="69.75" customHeight="1" x14ac:dyDescent="0.25">
      <c r="A2" s="27" t="s">
        <v>22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28" t="s">
        <v>1</v>
      </c>
      <c r="B3" s="28"/>
      <c r="C3" s="28" t="s">
        <v>2</v>
      </c>
      <c r="D3" s="28"/>
      <c r="E3" s="28"/>
      <c r="F3" s="28" t="s">
        <v>3</v>
      </c>
      <c r="G3" s="28"/>
      <c r="H3" s="28"/>
      <c r="I3" s="28" t="s">
        <v>4</v>
      </c>
      <c r="J3" s="28"/>
      <c r="K3" s="28"/>
    </row>
    <row r="4" spans="1:16" ht="30" x14ac:dyDescent="0.25">
      <c r="A4" s="28"/>
      <c r="B4" s="28"/>
      <c r="C4" s="9" t="s">
        <v>5</v>
      </c>
      <c r="D4" s="9" t="s">
        <v>6</v>
      </c>
      <c r="E4" s="9" t="s">
        <v>7</v>
      </c>
      <c r="F4" s="9" t="s">
        <v>5</v>
      </c>
      <c r="G4" s="9" t="s">
        <v>6</v>
      </c>
      <c r="H4" s="9" t="s">
        <v>7</v>
      </c>
      <c r="I4" s="9" t="s">
        <v>5</v>
      </c>
      <c r="J4" s="9" t="s">
        <v>6</v>
      </c>
      <c r="K4" s="9" t="s">
        <v>7</v>
      </c>
    </row>
    <row r="5" spans="1:16" x14ac:dyDescent="0.25">
      <c r="A5" s="9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23"/>
      <c r="O6" s="23"/>
      <c r="P6" s="23"/>
    </row>
    <row r="7" spans="1:16" x14ac:dyDescent="0.25">
      <c r="A7" s="2"/>
      <c r="B7" s="5" t="s">
        <v>10</v>
      </c>
      <c r="C7" s="2">
        <f>февраль!C7+10</f>
        <v>25</v>
      </c>
      <c r="D7" s="2"/>
      <c r="E7" s="2"/>
      <c r="F7" s="6">
        <f>февраль!F7+142.5</f>
        <v>349.5</v>
      </c>
      <c r="G7" s="6"/>
      <c r="H7" s="2"/>
      <c r="I7" s="3">
        <f>февраль!I7+0.55*10/1.2</f>
        <v>64.674300000000002</v>
      </c>
      <c r="J7" s="2"/>
      <c r="K7" s="2"/>
      <c r="M7" s="13">
        <f>I7+I8+J8+J11</f>
        <v>2134.1734833333335</v>
      </c>
      <c r="N7">
        <f>M7*1.2</f>
        <v>2561.0081800000003</v>
      </c>
    </row>
    <row r="8" spans="1:16" x14ac:dyDescent="0.25">
      <c r="A8" s="9">
        <v>2</v>
      </c>
      <c r="B8" s="2" t="s">
        <v>11</v>
      </c>
      <c r="C8" s="2">
        <f>февраль!C8</f>
        <v>4</v>
      </c>
      <c r="D8" s="2">
        <f>февраль!D8</f>
        <v>1</v>
      </c>
      <c r="E8" s="2"/>
      <c r="F8" s="6">
        <f>февраль!F8</f>
        <v>140</v>
      </c>
      <c r="G8" s="6">
        <f>февраль!G8</f>
        <v>150</v>
      </c>
      <c r="H8" s="2"/>
      <c r="I8" s="3">
        <f>февраль!I8</f>
        <v>130.37553333333332</v>
      </c>
      <c r="J8" s="3">
        <f>февраль!J8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9">
        <v>3</v>
      </c>
      <c r="B11" s="2" t="s">
        <v>13</v>
      </c>
      <c r="C11" s="2"/>
      <c r="D11" s="2">
        <f>февраль!D11+1</f>
        <v>2</v>
      </c>
      <c r="E11" s="2"/>
      <c r="F11" s="2"/>
      <c r="G11" s="6">
        <f>февраль!G11+470</f>
        <v>970</v>
      </c>
      <c r="H11" s="2"/>
      <c r="I11" s="2"/>
      <c r="J11" s="3">
        <f>февраль!J11+1187.67612/1.2</f>
        <v>1464.4269000000002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9">
        <v>4</v>
      </c>
      <c r="B14" s="11" t="s">
        <v>23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24" t="s">
        <v>18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21" spans="1:11" x14ac:dyDescent="0.25">
      <c r="A21" s="23" t="s">
        <v>19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83C2712D-C8A8-44EA-8D58-58D66EDB9D0A}"/>
    <hyperlink ref="B10" location="Par2094" display="Par2094" xr:uid="{7FA813A8-62A9-4F3D-810C-B0EE71006DA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1FBAD-9A21-4DAF-9149-1EA696B49DE1}">
  <sheetPr>
    <pageSetUpPr fitToPage="1"/>
  </sheetPr>
  <dimension ref="A1:P21"/>
  <sheetViews>
    <sheetView view="pageBreakPreview" topLeftCell="B1" zoomScaleNormal="100" zoomScaleSheetLayoutView="100" workbookViewId="0">
      <selection activeCell="F7" sqref="F7:G11"/>
    </sheetView>
  </sheetViews>
  <sheetFormatPr defaultRowHeight="15" x14ac:dyDescent="0.25"/>
  <cols>
    <col min="2" max="2" width="30" customWidth="1"/>
    <col min="7" max="7" width="10.285156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6" ht="69.75" customHeight="1" x14ac:dyDescent="0.25">
      <c r="A2" s="27" t="s">
        <v>24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28" t="s">
        <v>1</v>
      </c>
      <c r="B3" s="28"/>
      <c r="C3" s="28" t="s">
        <v>2</v>
      </c>
      <c r="D3" s="28"/>
      <c r="E3" s="28"/>
      <c r="F3" s="28" t="s">
        <v>3</v>
      </c>
      <c r="G3" s="28"/>
      <c r="H3" s="28"/>
      <c r="I3" s="28" t="s">
        <v>4</v>
      </c>
      <c r="J3" s="28"/>
      <c r="K3" s="28"/>
    </row>
    <row r="4" spans="1:16" ht="30" x14ac:dyDescent="0.25">
      <c r="A4" s="28"/>
      <c r="B4" s="28"/>
      <c r="C4" s="10" t="s">
        <v>5</v>
      </c>
      <c r="D4" s="10" t="s">
        <v>6</v>
      </c>
      <c r="E4" s="10" t="s">
        <v>7</v>
      </c>
      <c r="F4" s="10" t="s">
        <v>5</v>
      </c>
      <c r="G4" s="10" t="s">
        <v>6</v>
      </c>
      <c r="H4" s="10" t="s">
        <v>7</v>
      </c>
      <c r="I4" s="10" t="s">
        <v>5</v>
      </c>
      <c r="J4" s="10" t="s">
        <v>6</v>
      </c>
      <c r="K4" s="10" t="s">
        <v>7</v>
      </c>
    </row>
    <row r="5" spans="1:16" x14ac:dyDescent="0.25">
      <c r="A5" s="10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23"/>
      <c r="O6" s="23"/>
      <c r="P6" s="23"/>
    </row>
    <row r="7" spans="1:16" x14ac:dyDescent="0.25">
      <c r="A7" s="2"/>
      <c r="B7" s="5" t="s">
        <v>10</v>
      </c>
      <c r="C7" s="2">
        <f>март!C7+19</f>
        <v>44</v>
      </c>
      <c r="D7" s="2"/>
      <c r="E7" s="2"/>
      <c r="F7" s="6">
        <f>март!F7+237</f>
        <v>586.5</v>
      </c>
      <c r="G7" s="6"/>
      <c r="H7" s="2"/>
      <c r="I7" s="3">
        <f>март!I7+0.55*19/1.2</f>
        <v>73.382633333333331</v>
      </c>
      <c r="J7" s="2"/>
      <c r="K7" s="2"/>
      <c r="M7" s="13">
        <f>I7+I8+J8+J11</f>
        <v>2142.881816666667</v>
      </c>
      <c r="N7" s="13">
        <f>M7*1.2</f>
        <v>2571.4581800000001</v>
      </c>
    </row>
    <row r="8" spans="1:16" x14ac:dyDescent="0.25">
      <c r="A8" s="10">
        <v>2</v>
      </c>
      <c r="B8" s="2" t="s">
        <v>11</v>
      </c>
      <c r="C8" s="2">
        <f>март!C8</f>
        <v>4</v>
      </c>
      <c r="D8" s="2">
        <f>март!D8</f>
        <v>1</v>
      </c>
      <c r="E8" s="2"/>
      <c r="F8" s="6">
        <f>март!F8</f>
        <v>140</v>
      </c>
      <c r="G8" s="6">
        <f>март!G8</f>
        <v>150</v>
      </c>
      <c r="H8" s="2"/>
      <c r="I8" s="3">
        <f>март!I8</f>
        <v>130.37553333333332</v>
      </c>
      <c r="J8" s="3">
        <f>март!J8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0">
        <v>3</v>
      </c>
      <c r="B11" s="2" t="s">
        <v>13</v>
      </c>
      <c r="C11" s="2"/>
      <c r="D11" s="2">
        <f>март!D11</f>
        <v>2</v>
      </c>
      <c r="E11" s="2"/>
      <c r="F11" s="2"/>
      <c r="G11" s="6">
        <f>март!G11</f>
        <v>970</v>
      </c>
      <c r="H11" s="2"/>
      <c r="I11" s="2"/>
      <c r="J11" s="3">
        <f>март!J11</f>
        <v>1464.4269000000002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0">
        <v>4</v>
      </c>
      <c r="B14" s="11" t="s">
        <v>23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24" t="s">
        <v>18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21" spans="1:11" x14ac:dyDescent="0.25">
      <c r="A21" s="23" t="s">
        <v>19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A6FFA1-604A-49B3-9B92-48F83C996805}"/>
    <hyperlink ref="B10" location="Par2094" display="Par2094" xr:uid="{41FD4B31-D473-4EE0-9E9B-812A1F431B1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950CA-FF32-4C35-B470-E0F19F4B225F}">
  <sheetPr>
    <pageSetUpPr fitToPage="1"/>
  </sheetPr>
  <dimension ref="A1:P21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6" ht="69.75" customHeight="1" x14ac:dyDescent="0.25">
      <c r="A2" s="27" t="s">
        <v>25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28" t="s">
        <v>1</v>
      </c>
      <c r="B3" s="28"/>
      <c r="C3" s="28" t="s">
        <v>2</v>
      </c>
      <c r="D3" s="28"/>
      <c r="E3" s="28"/>
      <c r="F3" s="28" t="s">
        <v>3</v>
      </c>
      <c r="G3" s="28"/>
      <c r="H3" s="28"/>
      <c r="I3" s="28" t="s">
        <v>4</v>
      </c>
      <c r="J3" s="28"/>
      <c r="K3" s="28"/>
    </row>
    <row r="4" spans="1:16" ht="30" x14ac:dyDescent="0.25">
      <c r="A4" s="28"/>
      <c r="B4" s="28"/>
      <c r="C4" s="12" t="s">
        <v>5</v>
      </c>
      <c r="D4" s="12" t="s">
        <v>6</v>
      </c>
      <c r="E4" s="12" t="s">
        <v>7</v>
      </c>
      <c r="F4" s="12" t="s">
        <v>5</v>
      </c>
      <c r="G4" s="12" t="s">
        <v>6</v>
      </c>
      <c r="H4" s="12" t="s">
        <v>7</v>
      </c>
      <c r="I4" s="12" t="s">
        <v>5</v>
      </c>
      <c r="J4" s="12" t="s">
        <v>6</v>
      </c>
      <c r="K4" s="12" t="s">
        <v>7</v>
      </c>
    </row>
    <row r="5" spans="1:16" x14ac:dyDescent="0.25">
      <c r="A5" s="12">
        <v>1</v>
      </c>
      <c r="B5" s="2" t="s">
        <v>8</v>
      </c>
      <c r="C5" s="2"/>
      <c r="D5" s="2"/>
      <c r="E5" s="2"/>
      <c r="F5" s="2"/>
      <c r="G5" s="2"/>
      <c r="H5" s="2"/>
      <c r="I5" s="15"/>
      <c r="J5" s="15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5"/>
      <c r="J6" s="15"/>
      <c r="K6" s="2"/>
      <c r="N6" s="23"/>
      <c r="O6" s="23"/>
      <c r="P6" s="23"/>
    </row>
    <row r="7" spans="1:16" x14ac:dyDescent="0.25">
      <c r="A7" s="2"/>
      <c r="B7" s="5" t="s">
        <v>10</v>
      </c>
      <c r="C7" s="2">
        <f>апрель!C7+11</f>
        <v>55</v>
      </c>
      <c r="D7" s="2"/>
      <c r="E7" s="2"/>
      <c r="F7" s="6">
        <f>апрель!F7+132</f>
        <v>718.5</v>
      </c>
      <c r="G7" s="6"/>
      <c r="H7" s="2"/>
      <c r="I7" s="15">
        <f>апрель!I7+(0.55*11)/1.2</f>
        <v>78.424300000000002</v>
      </c>
      <c r="J7" s="15"/>
      <c r="K7" s="2"/>
      <c r="M7" s="16">
        <f>I7+I8+J8+J11+I11</f>
        <v>6756.5801166666679</v>
      </c>
      <c r="N7" s="19">
        <f>M7*1.2</f>
        <v>8107.8961400000007</v>
      </c>
    </row>
    <row r="8" spans="1:16" x14ac:dyDescent="0.25">
      <c r="A8" s="12">
        <v>2</v>
      </c>
      <c r="B8" s="2" t="s">
        <v>11</v>
      </c>
      <c r="C8" s="2">
        <f>апрель!C8</f>
        <v>4</v>
      </c>
      <c r="D8" s="2">
        <f>апрель!D8</f>
        <v>1</v>
      </c>
      <c r="E8" s="2"/>
      <c r="F8" s="6">
        <f>апрель!F8</f>
        <v>140</v>
      </c>
      <c r="G8" s="6">
        <f>март!G8</f>
        <v>150</v>
      </c>
      <c r="H8" s="2"/>
      <c r="I8" s="15">
        <f>апрель!I8</f>
        <v>130.37553333333332</v>
      </c>
      <c r="J8" s="15">
        <f>апрель!J8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5"/>
      <c r="J9" s="15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5"/>
      <c r="J10" s="15"/>
      <c r="K10" s="2"/>
    </row>
    <row r="11" spans="1:16" x14ac:dyDescent="0.25">
      <c r="A11" s="12">
        <v>3</v>
      </c>
      <c r="B11" s="2" t="s">
        <v>13</v>
      </c>
      <c r="C11" s="2">
        <v>1</v>
      </c>
      <c r="D11" s="2">
        <f>апрель!D11</f>
        <v>2</v>
      </c>
      <c r="E11" s="2"/>
      <c r="F11" s="2">
        <v>239.8</v>
      </c>
      <c r="G11" s="6">
        <f>апрель!G11</f>
        <v>970</v>
      </c>
      <c r="H11" s="2"/>
      <c r="I11" s="15">
        <f>5530.38796/1.2</f>
        <v>4608.656633333334</v>
      </c>
      <c r="J11" s="15">
        <f>апрель!J11</f>
        <v>1464.4269000000002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5"/>
      <c r="J12" s="15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5"/>
      <c r="J13" s="15"/>
      <c r="K13" s="2"/>
    </row>
    <row r="14" spans="1:16" x14ac:dyDescent="0.25">
      <c r="A14" s="12">
        <v>4</v>
      </c>
      <c r="B14" s="11" t="s">
        <v>23</v>
      </c>
      <c r="C14" s="2"/>
      <c r="D14" s="2"/>
      <c r="E14" s="2"/>
      <c r="F14" s="2"/>
      <c r="G14" s="2"/>
      <c r="H14" s="2"/>
      <c r="I14" s="15"/>
      <c r="J14" s="15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24" t="s">
        <v>18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21" spans="1:11" x14ac:dyDescent="0.25">
      <c r="A21" s="23" t="s">
        <v>19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10FB2FF-6CC4-44A8-A4C6-F6CCF74BE00A}"/>
    <hyperlink ref="B10" location="Par2094" display="Par2094" xr:uid="{8D0113A4-16CD-46A1-B21A-86B58BCA36C3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2A7E4-607A-43B3-BADD-577A6404B401}">
  <sheetPr>
    <pageSetUpPr fitToPage="1"/>
  </sheetPr>
  <dimension ref="A1:P21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6" ht="69.75" customHeight="1" x14ac:dyDescent="0.25">
      <c r="A2" s="27" t="s">
        <v>26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28" t="s">
        <v>1</v>
      </c>
      <c r="B3" s="28"/>
      <c r="C3" s="28" t="s">
        <v>2</v>
      </c>
      <c r="D3" s="28"/>
      <c r="E3" s="28"/>
      <c r="F3" s="28" t="s">
        <v>3</v>
      </c>
      <c r="G3" s="28"/>
      <c r="H3" s="28"/>
      <c r="I3" s="28" t="s">
        <v>4</v>
      </c>
      <c r="J3" s="28"/>
      <c r="K3" s="28"/>
    </row>
    <row r="4" spans="1:16" ht="30" x14ac:dyDescent="0.25">
      <c r="A4" s="28"/>
      <c r="B4" s="28"/>
      <c r="C4" s="14" t="s">
        <v>5</v>
      </c>
      <c r="D4" s="14" t="s">
        <v>6</v>
      </c>
      <c r="E4" s="14" t="s">
        <v>7</v>
      </c>
      <c r="F4" s="14" t="s">
        <v>5</v>
      </c>
      <c r="G4" s="14" t="s">
        <v>6</v>
      </c>
      <c r="H4" s="14" t="s">
        <v>7</v>
      </c>
      <c r="I4" s="14" t="s">
        <v>5</v>
      </c>
      <c r="J4" s="14" t="s">
        <v>6</v>
      </c>
      <c r="K4" s="14" t="s">
        <v>7</v>
      </c>
    </row>
    <row r="5" spans="1:16" x14ac:dyDescent="0.25">
      <c r="A5" s="14">
        <v>1</v>
      </c>
      <c r="B5" s="2" t="s">
        <v>8</v>
      </c>
      <c r="C5" s="2"/>
      <c r="D5" s="2"/>
      <c r="E5" s="2"/>
      <c r="F5" s="2"/>
      <c r="G5" s="2"/>
      <c r="H5" s="2"/>
      <c r="I5" s="15"/>
      <c r="J5" s="15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5"/>
      <c r="J6" s="15"/>
      <c r="K6" s="2"/>
      <c r="N6" s="23"/>
      <c r="O6" s="23"/>
      <c r="P6" s="23"/>
    </row>
    <row r="7" spans="1:16" x14ac:dyDescent="0.25">
      <c r="A7" s="2"/>
      <c r="B7" s="5" t="s">
        <v>10</v>
      </c>
      <c r="C7" s="2">
        <f>май!C7+14</f>
        <v>69</v>
      </c>
      <c r="D7" s="2"/>
      <c r="E7" s="2"/>
      <c r="F7" s="6">
        <f>май!F7+210</f>
        <v>928.5</v>
      </c>
      <c r="G7" s="6"/>
      <c r="H7" s="2"/>
      <c r="I7" s="15">
        <f>май!I7+(0.55*14)/1.2</f>
        <v>84.840966666666674</v>
      </c>
      <c r="J7" s="15"/>
      <c r="K7" s="2"/>
      <c r="M7" s="16">
        <f>I7+I8+J8+J11+I11</f>
        <v>6933.3756416666674</v>
      </c>
      <c r="N7" s="19">
        <f>M7*1.2</f>
        <v>8320.0507699999998</v>
      </c>
    </row>
    <row r="8" spans="1:16" x14ac:dyDescent="0.25">
      <c r="A8" s="14">
        <v>2</v>
      </c>
      <c r="B8" s="2" t="s">
        <v>11</v>
      </c>
      <c r="C8" s="2">
        <f>май!C8+3</f>
        <v>7</v>
      </c>
      <c r="D8" s="2">
        <f>май!D8</f>
        <v>1</v>
      </c>
      <c r="E8" s="2"/>
      <c r="F8" s="6">
        <f>май!F8+192.9</f>
        <v>332.9</v>
      </c>
      <c r="G8" s="6">
        <f>май!G8</f>
        <v>150</v>
      </c>
      <c r="H8" s="2"/>
      <c r="I8" s="15">
        <f>май!I8+204.45463/1.2</f>
        <v>300.75439166666666</v>
      </c>
      <c r="J8" s="15">
        <f>май!J8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5"/>
      <c r="J9" s="15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5"/>
      <c r="J10" s="15"/>
      <c r="K10" s="2"/>
    </row>
    <row r="11" spans="1:16" x14ac:dyDescent="0.25">
      <c r="A11" s="14">
        <v>3</v>
      </c>
      <c r="B11" s="2" t="s">
        <v>13</v>
      </c>
      <c r="C11" s="2">
        <f>май!C11</f>
        <v>1</v>
      </c>
      <c r="D11" s="2">
        <f>май!D11</f>
        <v>2</v>
      </c>
      <c r="E11" s="2"/>
      <c r="F11" s="2">
        <f>май!F11</f>
        <v>239.8</v>
      </c>
      <c r="G11" s="6">
        <f>май!G11</f>
        <v>970</v>
      </c>
      <c r="H11" s="2"/>
      <c r="I11" s="15">
        <f>май!I11</f>
        <v>4608.656633333334</v>
      </c>
      <c r="J11" s="15">
        <f>май!J11</f>
        <v>1464.4269000000002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5"/>
      <c r="J12" s="15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5"/>
      <c r="J13" s="15"/>
      <c r="K13" s="2"/>
    </row>
    <row r="14" spans="1:16" x14ac:dyDescent="0.25">
      <c r="A14" s="14">
        <v>4</v>
      </c>
      <c r="B14" s="11" t="s">
        <v>23</v>
      </c>
      <c r="C14" s="2"/>
      <c r="D14" s="2"/>
      <c r="E14" s="2"/>
      <c r="F14" s="2"/>
      <c r="G14" s="2"/>
      <c r="H14" s="2"/>
      <c r="I14" s="15"/>
      <c r="J14" s="15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24" t="s">
        <v>18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21" spans="1:11" x14ac:dyDescent="0.25">
      <c r="A21" s="23" t="s">
        <v>19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A796CC1E-83B0-4185-B717-EF3F5105E757}"/>
    <hyperlink ref="B10" location="Par2094" display="Par2094" xr:uid="{85407570-E27A-4195-915B-97FCB5A2098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4E4E5-B746-471D-8367-EA3AB93AC823}">
  <sheetPr>
    <pageSetUpPr fitToPage="1"/>
  </sheetPr>
  <dimension ref="A1:P21"/>
  <sheetViews>
    <sheetView view="pageBreakPreview" zoomScaleNormal="100" zoomScaleSheetLayoutView="100" workbookViewId="0">
      <selection activeCell="G11" sqref="G11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6" ht="69.75" customHeight="1" x14ac:dyDescent="0.25">
      <c r="A2" s="27" t="s">
        <v>27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28" t="s">
        <v>1</v>
      </c>
      <c r="B3" s="28"/>
      <c r="C3" s="28" t="s">
        <v>2</v>
      </c>
      <c r="D3" s="28"/>
      <c r="E3" s="28"/>
      <c r="F3" s="28" t="s">
        <v>3</v>
      </c>
      <c r="G3" s="28"/>
      <c r="H3" s="28"/>
      <c r="I3" s="28" t="s">
        <v>4</v>
      </c>
      <c r="J3" s="28"/>
      <c r="K3" s="28"/>
    </row>
    <row r="4" spans="1:16" ht="30" x14ac:dyDescent="0.25">
      <c r="A4" s="28"/>
      <c r="B4" s="28"/>
      <c r="C4" s="17" t="s">
        <v>5</v>
      </c>
      <c r="D4" s="17" t="s">
        <v>6</v>
      </c>
      <c r="E4" s="17" t="s">
        <v>7</v>
      </c>
      <c r="F4" s="17" t="s">
        <v>5</v>
      </c>
      <c r="G4" s="17" t="s">
        <v>6</v>
      </c>
      <c r="H4" s="17" t="s">
        <v>7</v>
      </c>
      <c r="I4" s="17" t="s">
        <v>5</v>
      </c>
      <c r="J4" s="17" t="s">
        <v>6</v>
      </c>
      <c r="K4" s="17" t="s">
        <v>7</v>
      </c>
    </row>
    <row r="5" spans="1:16" x14ac:dyDescent="0.25">
      <c r="A5" s="17">
        <v>1</v>
      </c>
      <c r="B5" s="2" t="s">
        <v>8</v>
      </c>
      <c r="C5" s="2"/>
      <c r="D5" s="2"/>
      <c r="E5" s="2"/>
      <c r="F5" s="2"/>
      <c r="G5" s="2"/>
      <c r="H5" s="2"/>
      <c r="I5" s="15"/>
      <c r="J5" s="15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5"/>
      <c r="J6" s="15"/>
      <c r="K6" s="2"/>
      <c r="N6" s="23"/>
      <c r="O6" s="23"/>
      <c r="P6" s="23"/>
    </row>
    <row r="7" spans="1:16" x14ac:dyDescent="0.25">
      <c r="A7" s="2"/>
      <c r="B7" s="5" t="s">
        <v>10</v>
      </c>
      <c r="C7" s="2">
        <f>июнь!C7+11</f>
        <v>80</v>
      </c>
      <c r="D7" s="2"/>
      <c r="E7" s="2"/>
      <c r="F7" s="6">
        <f>июнь!F7+165</f>
        <v>1093.5</v>
      </c>
      <c r="G7" s="6"/>
      <c r="H7" s="2"/>
      <c r="I7" s="15">
        <f>июнь!I7+(0.55*11)/1.2</f>
        <v>89.882633333333345</v>
      </c>
      <c r="J7" s="15"/>
      <c r="K7" s="2"/>
      <c r="M7" s="16">
        <f>I7+I8+J8+J11+I11</f>
        <v>7541.9170583333344</v>
      </c>
      <c r="N7" s="19">
        <f>M7*1.2</f>
        <v>9050.3004700000001</v>
      </c>
    </row>
    <row r="8" spans="1:16" x14ac:dyDescent="0.25">
      <c r="A8" s="17">
        <v>2</v>
      </c>
      <c r="B8" s="2" t="s">
        <v>11</v>
      </c>
      <c r="C8" s="2">
        <f>июнь!C8+1</f>
        <v>8</v>
      </c>
      <c r="D8" s="2">
        <f>июнь!D8+1</f>
        <v>2</v>
      </c>
      <c r="E8" s="2"/>
      <c r="F8" s="6">
        <f>июнь!F8+150</f>
        <v>482.9</v>
      </c>
      <c r="G8" s="6">
        <f>июнь!G8+150</f>
        <v>300</v>
      </c>
      <c r="H8" s="2"/>
      <c r="I8" s="15">
        <f>июнь!I8+62.7876/1.2</f>
        <v>353.07739166666664</v>
      </c>
      <c r="J8" s="15">
        <f>июнь!J8+646.97542/1.2</f>
        <v>1013.8429333333335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5"/>
      <c r="J9" s="15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5"/>
      <c r="J10" s="15"/>
      <c r="K10" s="2"/>
    </row>
    <row r="11" spans="1:16" x14ac:dyDescent="0.25">
      <c r="A11" s="17">
        <v>3</v>
      </c>
      <c r="B11" s="2" t="s">
        <v>13</v>
      </c>
      <c r="C11" s="2">
        <f>июнь!C11+1</f>
        <v>2</v>
      </c>
      <c r="D11" s="2">
        <f>июнь!D11</f>
        <v>2</v>
      </c>
      <c r="E11" s="2"/>
      <c r="F11" s="2">
        <f>июнь!F11+260</f>
        <v>499.8</v>
      </c>
      <c r="G11" s="6">
        <f>июнь!G11</f>
        <v>970</v>
      </c>
      <c r="H11" s="2"/>
      <c r="I11" s="15">
        <f>июнь!I11+14.43668/1.2</f>
        <v>4620.6872000000003</v>
      </c>
      <c r="J11" s="15">
        <f>июнь!J11</f>
        <v>1464.4269000000002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5"/>
      <c r="J12" s="15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5"/>
      <c r="J13" s="15"/>
      <c r="K13" s="2"/>
    </row>
    <row r="14" spans="1:16" x14ac:dyDescent="0.25">
      <c r="A14" s="17">
        <v>4</v>
      </c>
      <c r="B14" s="11" t="s">
        <v>23</v>
      </c>
      <c r="C14" s="2"/>
      <c r="D14" s="2"/>
      <c r="E14" s="2"/>
      <c r="F14" s="2"/>
      <c r="G14" s="2"/>
      <c r="H14" s="2"/>
      <c r="I14" s="15"/>
      <c r="J14" s="15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24" t="s">
        <v>18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21" spans="1:11" x14ac:dyDescent="0.25">
      <c r="A21" s="23" t="s">
        <v>19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DA8CA61-DDA9-4B4B-B481-668A567220E2}"/>
    <hyperlink ref="B10" location="Par2094" display="Par2094" xr:uid="{7AAAD529-2698-4754-81B1-4802D777CC9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2E5EA-1644-4B24-ABDC-085A9AA9501F}">
  <sheetPr>
    <pageSetUpPr fitToPage="1"/>
  </sheetPr>
  <dimension ref="A1:P21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6" ht="69.75" customHeight="1" x14ac:dyDescent="0.25">
      <c r="A2" s="27" t="s">
        <v>28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28" t="s">
        <v>1</v>
      </c>
      <c r="B3" s="28"/>
      <c r="C3" s="28" t="s">
        <v>2</v>
      </c>
      <c r="D3" s="28"/>
      <c r="E3" s="28"/>
      <c r="F3" s="28" t="s">
        <v>3</v>
      </c>
      <c r="G3" s="28"/>
      <c r="H3" s="28"/>
      <c r="I3" s="28" t="s">
        <v>4</v>
      </c>
      <c r="J3" s="28"/>
      <c r="K3" s="28"/>
    </row>
    <row r="4" spans="1:16" ht="30" x14ac:dyDescent="0.25">
      <c r="A4" s="28"/>
      <c r="B4" s="28"/>
      <c r="C4" s="18" t="s">
        <v>5</v>
      </c>
      <c r="D4" s="18" t="s">
        <v>6</v>
      </c>
      <c r="E4" s="18" t="s">
        <v>7</v>
      </c>
      <c r="F4" s="18" t="s">
        <v>5</v>
      </c>
      <c r="G4" s="18" t="s">
        <v>6</v>
      </c>
      <c r="H4" s="18" t="s">
        <v>7</v>
      </c>
      <c r="I4" s="18" t="s">
        <v>5</v>
      </c>
      <c r="J4" s="18" t="s">
        <v>6</v>
      </c>
      <c r="K4" s="18" t="s">
        <v>7</v>
      </c>
    </row>
    <row r="5" spans="1:16" x14ac:dyDescent="0.25">
      <c r="A5" s="18">
        <v>1</v>
      </c>
      <c r="B5" s="2" t="s">
        <v>8</v>
      </c>
      <c r="C5" s="2"/>
      <c r="D5" s="2"/>
      <c r="E5" s="2"/>
      <c r="F5" s="2"/>
      <c r="G5" s="2"/>
      <c r="H5" s="2"/>
      <c r="I5" s="15"/>
      <c r="J5" s="15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5"/>
      <c r="J6" s="15"/>
      <c r="K6" s="2"/>
      <c r="N6" s="23"/>
      <c r="O6" s="23"/>
      <c r="P6" s="23"/>
    </row>
    <row r="7" spans="1:16" x14ac:dyDescent="0.25">
      <c r="A7" s="2"/>
      <c r="B7" s="5" t="s">
        <v>10</v>
      </c>
      <c r="C7" s="2">
        <f>июль!C7+14</f>
        <v>94</v>
      </c>
      <c r="D7" s="2"/>
      <c r="E7" s="2"/>
      <c r="F7" s="6">
        <f>июль!F7+204</f>
        <v>1297.5</v>
      </c>
      <c r="G7" s="6"/>
      <c r="H7" s="2"/>
      <c r="I7" s="15">
        <f>июль!I7+102.6588/1.2</f>
        <v>175.43163333333337</v>
      </c>
      <c r="J7" s="15"/>
      <c r="K7" s="2"/>
      <c r="M7" s="16">
        <f>I7+I8+J8+J11+I11</f>
        <v>7627.4660583333343</v>
      </c>
      <c r="N7" s="19">
        <f>M7*1.2</f>
        <v>9152.9592700000012</v>
      </c>
    </row>
    <row r="8" spans="1:16" x14ac:dyDescent="0.25">
      <c r="A8" s="18">
        <v>2</v>
      </c>
      <c r="B8" s="2" t="s">
        <v>11</v>
      </c>
      <c r="C8" s="2">
        <f>июль!C8</f>
        <v>8</v>
      </c>
      <c r="D8" s="2">
        <f>июль!D8</f>
        <v>2</v>
      </c>
      <c r="E8" s="2"/>
      <c r="F8" s="6">
        <f>июль!F8</f>
        <v>482.9</v>
      </c>
      <c r="G8" s="6">
        <f>июль!G8</f>
        <v>300</v>
      </c>
      <c r="H8" s="2"/>
      <c r="I8" s="15">
        <f>июль!I8</f>
        <v>353.07739166666664</v>
      </c>
      <c r="J8" s="15">
        <f>июль!J8</f>
        <v>1013.8429333333335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5"/>
      <c r="J9" s="15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5"/>
      <c r="J10" s="15"/>
      <c r="K10" s="2"/>
    </row>
    <row r="11" spans="1:16" x14ac:dyDescent="0.25">
      <c r="A11" s="18">
        <v>3</v>
      </c>
      <c r="B11" s="2" t="s">
        <v>13</v>
      </c>
      <c r="C11" s="2">
        <f>июль!C11</f>
        <v>2</v>
      </c>
      <c r="D11" s="2">
        <f>июль!D11</f>
        <v>2</v>
      </c>
      <c r="E11" s="2"/>
      <c r="F11" s="2">
        <f>июль!F11</f>
        <v>499.8</v>
      </c>
      <c r="G11" s="6">
        <f>июль!G11</f>
        <v>970</v>
      </c>
      <c r="H11" s="2"/>
      <c r="I11" s="15">
        <f>июль!I11</f>
        <v>4620.6872000000003</v>
      </c>
      <c r="J11" s="15">
        <f>июль!J11</f>
        <v>1464.4269000000002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5"/>
      <c r="J12" s="15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5"/>
      <c r="J13" s="15"/>
      <c r="K13" s="2"/>
    </row>
    <row r="14" spans="1:16" x14ac:dyDescent="0.25">
      <c r="A14" s="18">
        <v>4</v>
      </c>
      <c r="B14" s="11" t="s">
        <v>23</v>
      </c>
      <c r="C14" s="2"/>
      <c r="D14" s="2"/>
      <c r="E14" s="2"/>
      <c r="F14" s="2"/>
      <c r="G14" s="2"/>
      <c r="H14" s="2"/>
      <c r="I14" s="15"/>
      <c r="J14" s="15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24" t="s">
        <v>18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21" spans="1:11" x14ac:dyDescent="0.25">
      <c r="A21" s="23" t="s">
        <v>19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372761C-78C4-4DCB-8B2B-5259B7DFB840}"/>
    <hyperlink ref="B10" location="Par2094" display="Par2094" xr:uid="{31114511-8A29-40C7-9FC5-8855FCF1A49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9F9E9-55D5-46F7-941F-69D2819A494F}">
  <sheetPr>
    <pageSetUpPr fitToPage="1"/>
  </sheetPr>
  <dimension ref="A1:P21"/>
  <sheetViews>
    <sheetView view="pageBreakPreview" zoomScaleNormal="100" zoomScaleSheetLayoutView="100" workbookViewId="0">
      <selection activeCell="D14" sqref="D14:D15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6" ht="69.75" customHeight="1" x14ac:dyDescent="0.25">
      <c r="A2" s="27" t="s">
        <v>29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28" t="s">
        <v>1</v>
      </c>
      <c r="B3" s="28"/>
      <c r="C3" s="28" t="s">
        <v>2</v>
      </c>
      <c r="D3" s="28"/>
      <c r="E3" s="28"/>
      <c r="F3" s="28" t="s">
        <v>3</v>
      </c>
      <c r="G3" s="28"/>
      <c r="H3" s="28"/>
      <c r="I3" s="28" t="s">
        <v>4</v>
      </c>
      <c r="J3" s="28"/>
      <c r="K3" s="28"/>
    </row>
    <row r="4" spans="1:16" ht="30" x14ac:dyDescent="0.25">
      <c r="A4" s="28"/>
      <c r="B4" s="28"/>
      <c r="C4" s="20" t="s">
        <v>5</v>
      </c>
      <c r="D4" s="20" t="s">
        <v>6</v>
      </c>
      <c r="E4" s="20" t="s">
        <v>7</v>
      </c>
      <c r="F4" s="20" t="s">
        <v>5</v>
      </c>
      <c r="G4" s="20" t="s">
        <v>6</v>
      </c>
      <c r="H4" s="20" t="s">
        <v>7</v>
      </c>
      <c r="I4" s="20" t="s">
        <v>5</v>
      </c>
      <c r="J4" s="20" t="s">
        <v>6</v>
      </c>
      <c r="K4" s="20" t="s">
        <v>7</v>
      </c>
    </row>
    <row r="5" spans="1:16" x14ac:dyDescent="0.25">
      <c r="A5" s="20">
        <v>1</v>
      </c>
      <c r="B5" s="2" t="s">
        <v>8</v>
      </c>
      <c r="C5" s="2"/>
      <c r="D5" s="2"/>
      <c r="E5" s="2"/>
      <c r="F5" s="2"/>
      <c r="G5" s="2"/>
      <c r="H5" s="2"/>
      <c r="I5" s="15"/>
      <c r="J5" s="15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5"/>
      <c r="J6" s="15"/>
      <c r="K6" s="2"/>
      <c r="N6" s="23"/>
      <c r="O6" s="23"/>
      <c r="P6" s="23"/>
    </row>
    <row r="7" spans="1:16" x14ac:dyDescent="0.25">
      <c r="A7" s="2"/>
      <c r="B7" s="5" t="s">
        <v>10</v>
      </c>
      <c r="C7" s="2">
        <f>август!C7+15</f>
        <v>109</v>
      </c>
      <c r="D7" s="2"/>
      <c r="E7" s="2"/>
      <c r="F7" s="6">
        <f>август!F7+175</f>
        <v>1472.5</v>
      </c>
      <c r="G7" s="6"/>
      <c r="H7" s="2"/>
      <c r="I7" s="15">
        <f>август!I7+396.42592/1.2</f>
        <v>505.78656666666672</v>
      </c>
      <c r="J7" s="15"/>
      <c r="K7" s="2"/>
      <c r="M7" s="16">
        <f>I7+I8+J8+J11+I11</f>
        <v>8129.0584916666667</v>
      </c>
      <c r="N7" s="19">
        <f>M7*1.2</f>
        <v>9754.8701899999996</v>
      </c>
    </row>
    <row r="8" spans="1:16" x14ac:dyDescent="0.25">
      <c r="A8" s="20">
        <v>2</v>
      </c>
      <c r="B8" s="2" t="s">
        <v>11</v>
      </c>
      <c r="C8" s="2">
        <f>август!C8+1</f>
        <v>9</v>
      </c>
      <c r="D8" s="2">
        <f>август!D8</f>
        <v>2</v>
      </c>
      <c r="E8" s="2"/>
      <c r="F8" s="6">
        <f>август!F8+50</f>
        <v>532.9</v>
      </c>
      <c r="G8" s="6">
        <f>август!G8</f>
        <v>300</v>
      </c>
      <c r="H8" s="2"/>
      <c r="I8" s="15">
        <f>август!I8+17.1906/1.2</f>
        <v>367.40289166666662</v>
      </c>
      <c r="J8" s="15">
        <f>август!J8</f>
        <v>1013.8429333333335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5"/>
      <c r="J9" s="15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5"/>
      <c r="J10" s="15"/>
      <c r="K10" s="2"/>
    </row>
    <row r="11" spans="1:16" x14ac:dyDescent="0.25">
      <c r="A11" s="20">
        <v>3</v>
      </c>
      <c r="B11" s="2" t="s">
        <v>13</v>
      </c>
      <c r="C11" s="2">
        <f>август!C11</f>
        <v>2</v>
      </c>
      <c r="D11" s="2">
        <f>август!D11+1</f>
        <v>3</v>
      </c>
      <c r="E11" s="2"/>
      <c r="F11" s="2">
        <f>август!F11</f>
        <v>499.8</v>
      </c>
      <c r="G11" s="6">
        <f>август!G11+400</f>
        <v>1370</v>
      </c>
      <c r="H11" s="2"/>
      <c r="I11" s="15">
        <f>август!I11</f>
        <v>4620.6872000000003</v>
      </c>
      <c r="J11" s="15">
        <f>август!J11+188.2944/1.2</f>
        <v>1621.3389000000002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5"/>
      <c r="J12" s="15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5"/>
      <c r="J13" s="15"/>
      <c r="K13" s="2"/>
    </row>
    <row r="14" spans="1:16" x14ac:dyDescent="0.25">
      <c r="A14" s="20">
        <v>4</v>
      </c>
      <c r="B14" s="11" t="s">
        <v>23</v>
      </c>
      <c r="C14" s="2"/>
      <c r="D14" s="2"/>
      <c r="E14" s="2"/>
      <c r="F14" s="2"/>
      <c r="G14" s="2"/>
      <c r="H14" s="2"/>
      <c r="I14" s="15"/>
      <c r="J14" s="15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24" t="s">
        <v>18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21" spans="1:11" x14ac:dyDescent="0.25">
      <c r="A21" s="23" t="s">
        <v>19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288ABA49-1C6C-47D9-B366-32649A6B28B3}"/>
    <hyperlink ref="B10" location="Par2094" display="Par2094" xr:uid="{51D14776-D408-4241-9C34-39A1698B76AE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август!Область_печати</vt:lpstr>
      <vt:lpstr>апрель!Область_печати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Евгения</cp:lastModifiedBy>
  <cp:lastPrinted>2021-11-01T02:32:19Z</cp:lastPrinted>
  <dcterms:created xsi:type="dcterms:W3CDTF">2015-06-05T18:19:34Z</dcterms:created>
  <dcterms:modified xsi:type="dcterms:W3CDTF">2022-12-02T08:41:37Z</dcterms:modified>
</cp:coreProperties>
</file>