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38FCF071-71D2-416D-B646-6DA9604D0BFA}" xr6:coauthVersionLast="47" xr6:coauthVersionMax="47" xr10:uidLastSave="{00000000-0000-0000-0000-000000000000}"/>
  <bookViews>
    <workbookView xWindow="1755" yWindow="345" windowWidth="14055" windowHeight="14535" tabRatio="672" firstSheet="10" activeTab="10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r:id="rId11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февраль!$A$1:$H$26</definedName>
    <definedName name="_xlnm.Print_Area" localSheetId="0">январь!$A$1:$H$26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41" l="1"/>
  <c r="C8" i="41"/>
  <c r="F7" i="41"/>
  <c r="C7" i="41"/>
  <c r="G11" i="41"/>
  <c r="G8" i="41"/>
  <c r="G7" i="41"/>
  <c r="F11" i="41"/>
  <c r="D11" i="41"/>
  <c r="D8" i="41"/>
  <c r="D7" i="41"/>
  <c r="C11" i="41"/>
  <c r="G11" i="40"/>
  <c r="D11" i="40"/>
  <c r="F8" i="40"/>
  <c r="C8" i="40"/>
  <c r="F7" i="40"/>
  <c r="C7" i="40"/>
  <c r="G8" i="40"/>
  <c r="G7" i="40"/>
  <c r="F11" i="40"/>
  <c r="D8" i="40"/>
  <c r="D7" i="40"/>
  <c r="C11" i="40"/>
  <c r="F11" i="39"/>
  <c r="C11" i="39"/>
  <c r="G11" i="39"/>
  <c r="D11" i="39"/>
  <c r="F8" i="39"/>
  <c r="C8" i="39"/>
  <c r="F7" i="39"/>
  <c r="C7" i="39"/>
  <c r="G8" i="39" l="1"/>
  <c r="G7" i="39"/>
  <c r="D8" i="39"/>
  <c r="D7" i="39"/>
  <c r="F8" i="38"/>
  <c r="C8" i="38"/>
  <c r="G11" i="38"/>
  <c r="D11" i="38"/>
  <c r="F7" i="38"/>
  <c r="C7" i="38"/>
  <c r="G8" i="38" l="1"/>
  <c r="G7" i="38"/>
  <c r="F11" i="38"/>
  <c r="D8" i="38"/>
  <c r="D7" i="38"/>
  <c r="C11" i="38"/>
  <c r="F7" i="37"/>
  <c r="C7" i="37"/>
  <c r="G11" i="37"/>
  <c r="D11" i="37"/>
  <c r="F11" i="37"/>
  <c r="C11" i="37"/>
  <c r="G8" i="37"/>
  <c r="G7" i="37"/>
  <c r="D8" i="37"/>
  <c r="D7" i="37"/>
  <c r="F11" i="36"/>
  <c r="C11" i="36"/>
  <c r="G11" i="36"/>
  <c r="D11" i="36"/>
  <c r="G8" i="36"/>
  <c r="G7" i="36"/>
  <c r="D8" i="36"/>
  <c r="D7" i="36"/>
  <c r="F7" i="35"/>
  <c r="C7" i="35"/>
  <c r="F8" i="35"/>
  <c r="C8" i="35"/>
  <c r="C7" i="32" l="1"/>
  <c r="C7" i="31" l="1"/>
  <c r="F7" i="31"/>
  <c r="C8" i="31"/>
  <c r="F8" i="31"/>
  <c r="F8" i="32" l="1"/>
  <c r="F8" i="33" s="1"/>
  <c r="F8" i="34" s="1"/>
  <c r="F8" i="36" s="1"/>
  <c r="F8" i="37" s="1"/>
  <c r="C8" i="32"/>
  <c r="C8" i="33" s="1"/>
  <c r="C8" i="34" s="1"/>
  <c r="C8" i="36" s="1"/>
  <c r="C8" i="37" s="1"/>
  <c r="F7" i="32"/>
  <c r="F7" i="33" s="1"/>
  <c r="F7" i="34" s="1"/>
  <c r="F7" i="36" s="1"/>
  <c r="C7" i="33"/>
  <c r="C7" i="34" s="1"/>
  <c r="C7" i="36" s="1"/>
</calcChain>
</file>

<file path=xl/sharedStrings.xml><?xml version="1.0" encoding="utf-8"?>
<sst xmlns="http://schemas.openxmlformats.org/spreadsheetml/2006/main" count="294" uniqueCount="33">
  <si>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</si>
  <si>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</si>
  <si>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</si>
  <si>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</si>
  <si>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</si>
  <si>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</si>
  <si>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</si>
  <si>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</si>
  <si>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</si>
  <si>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</si>
  <si>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</si>
  <si>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</si>
  <si>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</si>
  <si>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</si>
  <si>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</si>
  <si>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</si>
  <si>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</si>
  <si>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</si>
  <si>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</si>
  <si>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</si>
  <si>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2022 года</t>
  </si>
  <si>
    <t>ИНФОРМАЦИЯ
о поданных заявках на технологическое присоединение ООО ЭСК "Энергия"
за февраль 2022 года</t>
  </si>
  <si>
    <t>ИНФОРМАЦИЯ
о поданных заявках на технологическое присоединение ООО ЭСК "Энергия"
за март 2022 года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</si>
  <si>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</si>
  <si>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</si>
  <si>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апрель 2022 года</t>
  </si>
  <si>
    <t>ИНФОРМАЦИЯ
о поданных заявках на технологическое присоединение ООО ЭСК "Энергия"
за май 2022 года</t>
  </si>
  <si>
    <t>ИНФОРМАЦИЯ
о поданных заявках на технологическое присоединение ООО ЭСК "Энергия"
за июнь 2022 года</t>
  </si>
  <si>
    <t>ИНФОРМАЦИЯ
о поданных заявках на технологическое присоединение ООО ЭСК "Энергия"
за июль 2022 года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</si>
  <si>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</si>
  <si>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сентябрь 2022 года</t>
  </si>
  <si>
    <t>ИНФОРМАЦИЯ
о поданных заявках на технологическое присоединение ООО ЭСК "Энергия"
за октябрь 2022 года</t>
  </si>
  <si>
    <t>ИНФОРМАЦИЯ
о поданных заявках на технологическое присоединение ООО ЭСК "Энергия"
за ноябрь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</si>
</sst>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/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topLeftCell="A7" zoomScaleNormal="100" zoomScaleSheetLayoutView="100" workbookViewId="0">
      <selection activeCell="C16" sqref="C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20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30" x14ac:dyDescent="0.25">
      <c r="A4" s="23"/>
      <c r="B4" s="23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10</f>
        <v>10</v>
      </c>
      <c r="D7" s="3"/>
      <c r="E7" s="3"/>
      <c r="F7" s="6">
        <f>150</f>
        <v>150</v>
      </c>
      <c r="G7" s="6"/>
      <c r="H7" s="3"/>
    </row>
    <row r="8" spans="1:13" x14ac:dyDescent="0.25">
      <c r="A8" s="7">
        <v>2</v>
      </c>
      <c r="B8" s="3" t="s">
        <v>8</v>
      </c>
      <c r="C8" s="3">
        <f>2</f>
        <v>2</v>
      </c>
      <c r="D8" s="3"/>
      <c r="E8" s="3"/>
      <c r="F8" s="6">
        <f>80</f>
        <v>80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5"/>
      <c r="J23" s="5"/>
      <c r="K23" s="5"/>
    </row>
    <row r="26" spans="1:11" x14ac:dyDescent="0.25">
      <c r="A26" s="20" t="s">
        <v>19</v>
      </c>
      <c r="B26" s="20"/>
      <c r="C26" s="20"/>
      <c r="D26" s="20"/>
      <c r="E26" s="20"/>
      <c r="F26" s="20"/>
      <c r="G26" s="20"/>
      <c r="H26" s="2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6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21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30" x14ac:dyDescent="0.25">
      <c r="A4" s="23"/>
      <c r="B4" s="23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январь!C7+9</f>
        <v>19</v>
      </c>
      <c r="D7" s="3"/>
      <c r="E7" s="3"/>
      <c r="F7" s="6">
        <f>январь!F7+75.6</f>
        <v>225.6</v>
      </c>
      <c r="G7" s="6"/>
      <c r="H7" s="3"/>
    </row>
    <row r="8" spans="1:13" x14ac:dyDescent="0.25">
      <c r="A8" s="8">
        <v>2</v>
      </c>
      <c r="B8" s="3" t="s">
        <v>8</v>
      </c>
      <c r="C8" s="3">
        <f>январь!C8+2</f>
        <v>4</v>
      </c>
      <c r="D8" s="3"/>
      <c r="E8" s="3"/>
      <c r="F8" s="6">
        <f>январь!F8+85</f>
        <v>165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5"/>
      <c r="J23" s="5"/>
      <c r="K23" s="5"/>
    </row>
    <row r="26" spans="1:11" x14ac:dyDescent="0.25">
      <c r="A26" s="20" t="s">
        <v>19</v>
      </c>
      <c r="B26" s="20"/>
      <c r="C26" s="20"/>
      <c r="D26" s="20"/>
      <c r="E26" s="20"/>
      <c r="F26" s="20"/>
      <c r="G26" s="20"/>
      <c r="H26" s="2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23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22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30" x14ac:dyDescent="0.25">
      <c r="A4" s="23"/>
      <c r="B4" s="23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февраль!C7+11</f>
        <v>30</v>
      </c>
      <c r="D7" s="3"/>
      <c r="E7" s="3"/>
      <c r="F7" s="6">
        <f>февраль!F7+165</f>
        <v>390.6</v>
      </c>
      <c r="G7" s="6"/>
      <c r="H7" s="3"/>
    </row>
    <row r="8" spans="1:13" x14ac:dyDescent="0.25">
      <c r="A8" s="9">
        <v>2</v>
      </c>
      <c r="B8" s="3" t="s">
        <v>8</v>
      </c>
      <c r="C8" s="3">
        <f>февраль!C8+4</f>
        <v>8</v>
      </c>
      <c r="D8" s="3"/>
      <c r="E8" s="3"/>
      <c r="F8" s="6">
        <f>февраль!F8+302.9</f>
        <v>467.9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4" t="s">
        <v>18</v>
      </c>
      <c r="B19" s="24"/>
      <c r="C19" s="24"/>
      <c r="D19" s="24"/>
      <c r="E19" s="24"/>
      <c r="F19" s="24"/>
      <c r="G19" s="24"/>
      <c r="H19" s="24"/>
      <c r="I19" s="5"/>
      <c r="J19" s="5"/>
      <c r="K19" s="5"/>
    </row>
    <row r="24" spans="1:11" x14ac:dyDescent="0.25">
      <c r="A24" s="20" t="s">
        <v>19</v>
      </c>
      <c r="B24" s="20"/>
      <c r="C24" s="20"/>
      <c r="D24" s="20"/>
      <c r="E24" s="20"/>
      <c r="F24" s="20"/>
      <c r="G24" s="20"/>
      <c r="H24" s="2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topLeftCell="A4" zoomScaleNormal="100" zoomScaleSheetLayoutView="100" workbookViewId="0">
      <selection activeCell="C7" sqref="C7:C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23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30" x14ac:dyDescent="0.25">
      <c r="A4" s="23"/>
      <c r="B4" s="23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март!C7+12</f>
        <v>42</v>
      </c>
      <c r="D7" s="3"/>
      <c r="E7" s="3"/>
      <c r="F7" s="6">
        <f>март!F7+159</f>
        <v>549.6</v>
      </c>
      <c r="G7" s="6"/>
      <c r="H7" s="3"/>
    </row>
    <row r="8" spans="1:13" x14ac:dyDescent="0.25">
      <c r="A8" s="10">
        <v>2</v>
      </c>
      <c r="B8" s="3" t="s">
        <v>8</v>
      </c>
      <c r="C8" s="3">
        <f>март!C8+1</f>
        <v>9</v>
      </c>
      <c r="D8" s="3"/>
      <c r="E8" s="3"/>
      <c r="F8" s="6">
        <f>март!F8+150</f>
        <v>617.9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4" t="s">
        <v>18</v>
      </c>
      <c r="B19" s="24"/>
      <c r="C19" s="24"/>
      <c r="D19" s="24"/>
      <c r="E19" s="24"/>
      <c r="F19" s="24"/>
      <c r="G19" s="24"/>
      <c r="H19" s="24"/>
      <c r="I19" s="5"/>
      <c r="J19" s="5"/>
      <c r="K19" s="5"/>
    </row>
    <row r="24" spans="1:11" x14ac:dyDescent="0.25">
      <c r="A24" s="20" t="s">
        <v>19</v>
      </c>
      <c r="B24" s="20"/>
      <c r="C24" s="20"/>
      <c r="D24" s="20"/>
      <c r="E24" s="20"/>
      <c r="F24" s="20"/>
      <c r="G24" s="20"/>
      <c r="H24" s="2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K14" sqref="K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23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26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30" x14ac:dyDescent="0.25">
      <c r="A4" s="23"/>
      <c r="B4" s="23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апрель!C7+45</f>
        <v>87</v>
      </c>
      <c r="D7" s="3">
        <v>1</v>
      </c>
      <c r="E7" s="3"/>
      <c r="F7" s="6">
        <f>апрель!F7+669</f>
        <v>1218.5999999999999</v>
      </c>
      <c r="G7" s="6">
        <v>15</v>
      </c>
      <c r="H7" s="3"/>
    </row>
    <row r="8" spans="1:13" x14ac:dyDescent="0.25">
      <c r="A8" s="12">
        <v>2</v>
      </c>
      <c r="B8" s="3" t="s">
        <v>8</v>
      </c>
      <c r="C8" s="3">
        <f>апрель!C8+1</f>
        <v>10</v>
      </c>
      <c r="D8" s="3">
        <v>1</v>
      </c>
      <c r="E8" s="3"/>
      <c r="F8" s="6">
        <f>апрель!F8+15.84</f>
        <v>633.74</v>
      </c>
      <c r="G8" s="6"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2">
        <v>3</v>
      </c>
      <c r="B11" s="3" t="s">
        <v>10</v>
      </c>
      <c r="C11" s="3">
        <v>1</v>
      </c>
      <c r="D11" s="3">
        <v>1</v>
      </c>
      <c r="E11" s="3"/>
      <c r="F11" s="6">
        <v>204.5</v>
      </c>
      <c r="G11" s="6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2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4" t="s">
        <v>18</v>
      </c>
      <c r="B19" s="24"/>
      <c r="C19" s="24"/>
      <c r="D19" s="24"/>
      <c r="E19" s="24"/>
      <c r="F19" s="24"/>
      <c r="G19" s="24"/>
      <c r="H19" s="24"/>
      <c r="I19" s="5"/>
      <c r="J19" s="5"/>
      <c r="K19" s="5"/>
    </row>
    <row r="24" spans="1:11" x14ac:dyDescent="0.25">
      <c r="A24" s="20" t="s">
        <v>19</v>
      </c>
      <c r="B24" s="20"/>
      <c r="C24" s="20"/>
      <c r="D24" s="20"/>
      <c r="E24" s="20"/>
      <c r="F24" s="20"/>
      <c r="G24" s="20"/>
      <c r="H24" s="2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23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30" x14ac:dyDescent="0.25">
      <c r="A4" s="23"/>
      <c r="B4" s="23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май!C7+23</f>
        <v>110</v>
      </c>
      <c r="D7" s="3">
        <f>май!D7</f>
        <v>1</v>
      </c>
      <c r="E7" s="3"/>
      <c r="F7" s="6">
        <f>май!F7+333</f>
        <v>1551.6</v>
      </c>
      <c r="G7" s="6">
        <f>май!G7</f>
        <v>15</v>
      </c>
      <c r="H7" s="3"/>
    </row>
    <row r="8" spans="1:13" x14ac:dyDescent="0.25">
      <c r="A8" s="13">
        <v>2</v>
      </c>
      <c r="B8" s="3" t="s">
        <v>8</v>
      </c>
      <c r="C8" s="3">
        <f>май!C8+1</f>
        <v>11</v>
      </c>
      <c r="D8" s="3">
        <f>май!D8</f>
        <v>1</v>
      </c>
      <c r="E8" s="3"/>
      <c r="F8" s="6">
        <f>май!F8+50</f>
        <v>683.74</v>
      </c>
      <c r="G8" s="6">
        <f>май!G8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3">
        <v>3</v>
      </c>
      <c r="B11" s="3" t="s">
        <v>10</v>
      </c>
      <c r="C11" s="3">
        <f>май!C11+3</f>
        <v>4</v>
      </c>
      <c r="D11" s="3">
        <f>май!D11+1</f>
        <v>2</v>
      </c>
      <c r="E11" s="3"/>
      <c r="F11" s="6">
        <f>май!F11+710</f>
        <v>914.5</v>
      </c>
      <c r="G11" s="6">
        <f>май!G11+400</f>
        <v>650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3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4" t="s">
        <v>18</v>
      </c>
      <c r="B19" s="24"/>
      <c r="C19" s="24"/>
      <c r="D19" s="24"/>
      <c r="E19" s="24"/>
      <c r="F19" s="24"/>
      <c r="G19" s="24"/>
      <c r="H19" s="24"/>
      <c r="I19" s="5"/>
      <c r="J19" s="5"/>
      <c r="K19" s="5"/>
    </row>
    <row r="24" spans="1:11" x14ac:dyDescent="0.25">
      <c r="A24" s="20" t="s">
        <v>19</v>
      </c>
      <c r="B24" s="20"/>
      <c r="C24" s="20"/>
      <c r="D24" s="20"/>
      <c r="E24" s="20"/>
      <c r="F24" s="20"/>
      <c r="G24" s="20"/>
      <c r="H24" s="2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G11" sqref="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23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28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30" x14ac:dyDescent="0.25">
      <c r="A4" s="23"/>
      <c r="B4" s="23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июнь!C7+16</f>
        <v>126</v>
      </c>
      <c r="D7" s="3">
        <f>июнь!D7</f>
        <v>1</v>
      </c>
      <c r="E7" s="3"/>
      <c r="F7" s="6">
        <f>июнь!F7+240</f>
        <v>1791.6</v>
      </c>
      <c r="G7" s="6">
        <f>июнь!G7</f>
        <v>15</v>
      </c>
      <c r="H7" s="3"/>
    </row>
    <row r="8" spans="1:13" x14ac:dyDescent="0.25">
      <c r="A8" s="14">
        <v>2</v>
      </c>
      <c r="B8" s="3" t="s">
        <v>8</v>
      </c>
      <c r="C8" s="3">
        <f>июнь!C8+1</f>
        <v>12</v>
      </c>
      <c r="D8" s="3">
        <f>июнь!D8</f>
        <v>1</v>
      </c>
      <c r="E8" s="3"/>
      <c r="F8" s="6">
        <f>июнь!F8+80</f>
        <v>763.74</v>
      </c>
      <c r="G8" s="6">
        <f>июнь!G8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4">
        <v>3</v>
      </c>
      <c r="B11" s="3" t="s">
        <v>10</v>
      </c>
      <c r="C11" s="3">
        <f>июнь!C11</f>
        <v>4</v>
      </c>
      <c r="D11" s="3">
        <f>июнь!D11+1</f>
        <v>3</v>
      </c>
      <c r="E11" s="3"/>
      <c r="F11" s="3">
        <f>июнь!F11</f>
        <v>914.5</v>
      </c>
      <c r="G11" s="6">
        <f>июнь!G11+250</f>
        <v>900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4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4" t="s">
        <v>18</v>
      </c>
      <c r="B19" s="24"/>
      <c r="C19" s="24"/>
      <c r="D19" s="24"/>
      <c r="E19" s="24"/>
      <c r="F19" s="24"/>
      <c r="G19" s="24"/>
      <c r="H19" s="24"/>
      <c r="I19" s="5"/>
      <c r="J19" s="5"/>
      <c r="K19" s="5"/>
    </row>
    <row r="24" spans="1:11" x14ac:dyDescent="0.25">
      <c r="A24" s="20" t="s">
        <v>19</v>
      </c>
      <c r="B24" s="20"/>
      <c r="C24" s="20"/>
      <c r="D24" s="20"/>
      <c r="E24" s="20"/>
      <c r="F24" s="20"/>
      <c r="G24" s="20"/>
      <c r="H24" s="2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23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29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30" x14ac:dyDescent="0.25">
      <c r="A4" s="23"/>
      <c r="B4" s="23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июль!C7+19</f>
        <v>145</v>
      </c>
      <c r="D7" s="3">
        <f>июль!D7</f>
        <v>1</v>
      </c>
      <c r="E7" s="3"/>
      <c r="F7" s="17">
        <f>июль!F7+226</f>
        <v>2017.6</v>
      </c>
      <c r="G7" s="17">
        <f>июль!G7</f>
        <v>15</v>
      </c>
      <c r="H7" s="3"/>
    </row>
    <row r="8" spans="1:13" x14ac:dyDescent="0.25">
      <c r="A8" s="15">
        <v>2</v>
      </c>
      <c r="B8" s="3" t="s">
        <v>8</v>
      </c>
      <c r="C8" s="3">
        <f>июль!C8+1</f>
        <v>13</v>
      </c>
      <c r="D8" s="3">
        <f>июль!D8</f>
        <v>1</v>
      </c>
      <c r="E8" s="3"/>
      <c r="F8" s="17">
        <f>июль!F8+34</f>
        <v>797.74</v>
      </c>
      <c r="G8" s="17">
        <f>июль!G8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17"/>
      <c r="G9" s="17"/>
      <c r="H9" s="3"/>
    </row>
    <row r="10" spans="1:13" x14ac:dyDescent="0.25">
      <c r="A10" s="3"/>
      <c r="B10" s="2" t="s">
        <v>9</v>
      </c>
      <c r="C10" s="3"/>
      <c r="D10" s="3"/>
      <c r="E10" s="3"/>
      <c r="F10" s="17"/>
      <c r="G10" s="17"/>
      <c r="H10" s="3"/>
    </row>
    <row r="11" spans="1:13" x14ac:dyDescent="0.25">
      <c r="A11" s="15">
        <v>3</v>
      </c>
      <c r="B11" s="3" t="s">
        <v>10</v>
      </c>
      <c r="C11" s="3">
        <f>июль!C11</f>
        <v>4</v>
      </c>
      <c r="D11" s="3">
        <f>июль!D11+1</f>
        <v>4</v>
      </c>
      <c r="E11" s="3"/>
      <c r="F11" s="17">
        <f>июль!F11</f>
        <v>914.5</v>
      </c>
      <c r="G11" s="17">
        <f>июль!G11+600</f>
        <v>1500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5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4" t="s">
        <v>18</v>
      </c>
      <c r="B19" s="24"/>
      <c r="C19" s="24"/>
      <c r="D19" s="24"/>
      <c r="E19" s="24"/>
      <c r="F19" s="24"/>
      <c r="G19" s="24"/>
      <c r="H19" s="24"/>
      <c r="I19" s="5"/>
      <c r="J19" s="5"/>
      <c r="K19" s="5"/>
    </row>
    <row r="24" spans="1:11" x14ac:dyDescent="0.25">
      <c r="A24" s="20" t="s">
        <v>19</v>
      </c>
      <c r="B24" s="20"/>
      <c r="C24" s="20"/>
      <c r="D24" s="20"/>
      <c r="E24" s="20"/>
      <c r="F24" s="20"/>
      <c r="G24" s="20"/>
      <c r="H24" s="2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H17" sqref="H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23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30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30" x14ac:dyDescent="0.25">
      <c r="A4" s="23"/>
      <c r="B4" s="23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август!C7+7</f>
        <v>152</v>
      </c>
      <c r="D7" s="3">
        <f>август!D7</f>
        <v>1</v>
      </c>
      <c r="E7" s="3"/>
      <c r="F7" s="17">
        <f>август!F7+72</f>
        <v>2089.6</v>
      </c>
      <c r="G7" s="17">
        <f>август!G7</f>
        <v>15</v>
      </c>
      <c r="H7" s="3"/>
    </row>
    <row r="8" spans="1:13" x14ac:dyDescent="0.25">
      <c r="A8" s="16">
        <v>2</v>
      </c>
      <c r="B8" s="3" t="s">
        <v>8</v>
      </c>
      <c r="C8" s="3">
        <f>август!C8+1</f>
        <v>14</v>
      </c>
      <c r="D8" s="3">
        <f>август!D8</f>
        <v>1</v>
      </c>
      <c r="E8" s="3"/>
      <c r="F8" s="17">
        <f>август!F8+20</f>
        <v>817.74</v>
      </c>
      <c r="G8" s="17">
        <f>август!G8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17"/>
      <c r="G9" s="17"/>
      <c r="H9" s="3"/>
    </row>
    <row r="10" spans="1:13" x14ac:dyDescent="0.25">
      <c r="A10" s="3"/>
      <c r="B10" s="2" t="s">
        <v>9</v>
      </c>
      <c r="C10" s="3"/>
      <c r="D10" s="3"/>
      <c r="E10" s="3"/>
      <c r="F10" s="17"/>
      <c r="G10" s="17"/>
      <c r="H10" s="3"/>
    </row>
    <row r="11" spans="1:13" x14ac:dyDescent="0.25">
      <c r="A11" s="16">
        <v>3</v>
      </c>
      <c r="B11" s="3" t="s">
        <v>10</v>
      </c>
      <c r="C11" s="3">
        <f>август!C11+1</f>
        <v>5</v>
      </c>
      <c r="D11" s="3">
        <f>август!D11+2</f>
        <v>6</v>
      </c>
      <c r="E11" s="3"/>
      <c r="F11" s="17">
        <f>август!F11+405</f>
        <v>1319.5</v>
      </c>
      <c r="G11" s="17">
        <f>август!G11+500</f>
        <v>2000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6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4" t="s">
        <v>18</v>
      </c>
      <c r="B19" s="24"/>
      <c r="C19" s="24"/>
      <c r="D19" s="24"/>
      <c r="E19" s="24"/>
      <c r="F19" s="24"/>
      <c r="G19" s="24"/>
      <c r="H19" s="24"/>
      <c r="I19" s="5"/>
      <c r="J19" s="5"/>
      <c r="K19" s="5"/>
    </row>
    <row r="24" spans="1:11" x14ac:dyDescent="0.25">
      <c r="A24" s="20" t="s">
        <v>19</v>
      </c>
      <c r="B24" s="20"/>
      <c r="C24" s="20"/>
      <c r="D24" s="20"/>
      <c r="E24" s="20"/>
      <c r="F24" s="20"/>
      <c r="G24" s="20"/>
      <c r="H24" s="2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23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31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30" x14ac:dyDescent="0.25">
      <c r="A4" s="23"/>
      <c r="B4" s="23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25">
      <c r="A5" s="1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сентябрь!C7+10</f>
        <v>162</v>
      </c>
      <c r="D7" s="3">
        <f>сентябрь!D7</f>
        <v>1</v>
      </c>
      <c r="E7" s="3"/>
      <c r="F7" s="17">
        <f>сентябрь!F7+127</f>
        <v>2216.6</v>
      </c>
      <c r="G7" s="17">
        <f>сентябрь!G7</f>
        <v>15</v>
      </c>
      <c r="H7" s="3"/>
    </row>
    <row r="8" spans="1:13" x14ac:dyDescent="0.25">
      <c r="A8" s="18">
        <v>2</v>
      </c>
      <c r="B8" s="3" t="s">
        <v>8</v>
      </c>
      <c r="C8" s="3">
        <f>сентябрь!C8+3</f>
        <v>17</v>
      </c>
      <c r="D8" s="3">
        <f>сентябрь!D8</f>
        <v>1</v>
      </c>
      <c r="E8" s="3"/>
      <c r="F8" s="17">
        <f>сентябрь!F8+135</f>
        <v>952.74</v>
      </c>
      <c r="G8" s="17">
        <f>сентябрь!G8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17"/>
      <c r="G9" s="17"/>
      <c r="H9" s="3"/>
    </row>
    <row r="10" spans="1:13" x14ac:dyDescent="0.25">
      <c r="A10" s="3"/>
      <c r="B10" s="2" t="s">
        <v>9</v>
      </c>
      <c r="C10" s="3"/>
      <c r="D10" s="3"/>
      <c r="E10" s="3"/>
      <c r="F10" s="17"/>
      <c r="G10" s="17"/>
      <c r="H10" s="3"/>
    </row>
    <row r="11" spans="1:13" x14ac:dyDescent="0.25">
      <c r="A11" s="18">
        <v>3</v>
      </c>
      <c r="B11" s="3" t="s">
        <v>10</v>
      </c>
      <c r="C11" s="3">
        <f>сентябрь!C11</f>
        <v>5</v>
      </c>
      <c r="D11" s="3">
        <f>сентябрь!D11+1</f>
        <v>7</v>
      </c>
      <c r="E11" s="3"/>
      <c r="F11" s="17">
        <f>сентябрь!F11</f>
        <v>1319.5</v>
      </c>
      <c r="G11" s="17">
        <f>сентябрь!G11+585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8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4" t="s">
        <v>18</v>
      </c>
      <c r="B19" s="24"/>
      <c r="C19" s="24"/>
      <c r="D19" s="24"/>
      <c r="E19" s="24"/>
      <c r="F19" s="24"/>
      <c r="G19" s="24"/>
      <c r="H19" s="24"/>
      <c r="I19" s="5"/>
      <c r="J19" s="5"/>
      <c r="K19" s="5"/>
    </row>
    <row r="24" spans="1:11" x14ac:dyDescent="0.25">
      <c r="A24" s="20" t="s">
        <v>19</v>
      </c>
      <c r="B24" s="20"/>
      <c r="C24" s="20"/>
      <c r="D24" s="20"/>
      <c r="E24" s="20"/>
      <c r="F24" s="20"/>
      <c r="G24" s="20"/>
      <c r="H24" s="2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tabSelected="1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1" t="s">
        <v>23</v>
      </c>
      <c r="B1" s="21"/>
      <c r="C1" s="21"/>
      <c r="D1" s="21"/>
      <c r="E1" s="21"/>
      <c r="F1" s="21"/>
      <c r="G1" s="21"/>
      <c r="H1" s="21"/>
    </row>
    <row r="2" spans="1:13" ht="64.5" customHeight="1" x14ac:dyDescent="0.25">
      <c r="A2" s="22" t="s">
        <v>32</v>
      </c>
      <c r="B2" s="22"/>
      <c r="C2" s="22"/>
      <c r="D2" s="22"/>
      <c r="E2" s="22"/>
      <c r="F2" s="22"/>
      <c r="G2" s="22"/>
      <c r="H2" s="22"/>
    </row>
    <row r="3" spans="1:13" ht="30" customHeight="1" x14ac:dyDescent="0.25">
      <c r="A3" s="23" t="s">
        <v>2</v>
      </c>
      <c r="B3" s="23"/>
      <c r="C3" s="23" t="s">
        <v>16</v>
      </c>
      <c r="D3" s="23"/>
      <c r="E3" s="23"/>
      <c r="F3" s="23" t="s">
        <v>3</v>
      </c>
      <c r="G3" s="23"/>
      <c r="H3" s="23"/>
    </row>
    <row r="4" spans="1:13" ht="30" x14ac:dyDescent="0.25">
      <c r="A4" s="23"/>
      <c r="B4" s="23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октябрь!C7+8</f>
        <v>170</v>
      </c>
      <c r="D7" s="3">
        <f>октябрь!D7</f>
        <v>1</v>
      </c>
      <c r="E7" s="3"/>
      <c r="F7" s="17">
        <f>октябрь!F7+87</f>
        <v>2303.6</v>
      </c>
      <c r="G7" s="17">
        <f>октябрь!G7</f>
        <v>15</v>
      </c>
      <c r="H7" s="3"/>
    </row>
    <row r="8" spans="1:13" x14ac:dyDescent="0.25">
      <c r="A8" s="19">
        <v>2</v>
      </c>
      <c r="B8" s="3" t="s">
        <v>8</v>
      </c>
      <c r="C8" s="3">
        <f>октябрь!C8+1</f>
        <v>18</v>
      </c>
      <c r="D8" s="3">
        <f>октябрь!D8</f>
        <v>1</v>
      </c>
      <c r="E8" s="3"/>
      <c r="F8" s="17">
        <f>октябрь!F8+24</f>
        <v>976.74</v>
      </c>
      <c r="G8" s="17">
        <f>октябрь!G8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17"/>
      <c r="G9" s="17"/>
      <c r="H9" s="3"/>
    </row>
    <row r="10" spans="1:13" x14ac:dyDescent="0.25">
      <c r="A10" s="3"/>
      <c r="B10" s="2" t="s">
        <v>9</v>
      </c>
      <c r="C10" s="3"/>
      <c r="D10" s="3"/>
      <c r="E10" s="3"/>
      <c r="F10" s="17"/>
      <c r="G10" s="17"/>
      <c r="H10" s="3"/>
    </row>
    <row r="11" spans="1:13" x14ac:dyDescent="0.25">
      <c r="A11" s="19">
        <v>3</v>
      </c>
      <c r="B11" s="3" t="s">
        <v>10</v>
      </c>
      <c r="C11" s="3">
        <f>октябрь!C11</f>
        <v>5</v>
      </c>
      <c r="D11" s="3">
        <f>октябрь!D11</f>
        <v>7</v>
      </c>
      <c r="E11" s="3"/>
      <c r="F11" s="17">
        <f>октябрь!F11</f>
        <v>1319.5</v>
      </c>
      <c r="G11" s="17">
        <f>октябрь!G11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9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4" t="s">
        <v>18</v>
      </c>
      <c r="B19" s="24"/>
      <c r="C19" s="24"/>
      <c r="D19" s="24"/>
      <c r="E19" s="24"/>
      <c r="F19" s="24"/>
      <c r="G19" s="24"/>
      <c r="H19" s="24"/>
      <c r="I19" s="5"/>
      <c r="J19" s="5"/>
      <c r="K19" s="5"/>
    </row>
    <row r="24" spans="1:11" x14ac:dyDescent="0.25">
      <c r="A24" s="20" t="s">
        <v>19</v>
      </c>
      <c r="B24" s="20"/>
      <c r="C24" s="20"/>
      <c r="D24" s="20"/>
      <c r="E24" s="20"/>
      <c r="F24" s="20"/>
      <c r="G24" s="20"/>
      <c r="H24" s="2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2022-12-02T08:30:00Z</dcterms:modified>
</cp:coreProperties>
</file>