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Общая рабочая\Раскрытие инфы на сайте\19д\2022\"/>
    </mc:Choice>
  </mc:AlternateContent>
  <xr:revisionPtr revIDLastSave="0" documentId="13_ncr:1_{0541F85D-C397-4779-873A-E3128DE95A80}" xr6:coauthVersionLast="47" xr6:coauthVersionMax="47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r:id="rId7"/>
  </sheets>
  <definedNames>
    <definedName name="_xlnm.Print_Area" localSheetId="3">апрель!$A$1:$K$21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">февраль!$A$1:$K$25</definedName>
    <definedName name="_xlnm.Print_Area" localSheetId="0">январь!$A$1:$K$25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8" l="1"/>
  <c r="F11" i="8"/>
  <c r="C11" i="8"/>
  <c r="J8" i="8"/>
  <c r="G8" i="8"/>
  <c r="D8" i="8"/>
  <c r="C8" i="8"/>
  <c r="F8" i="8"/>
  <c r="I8" i="8"/>
  <c r="I7" i="8"/>
  <c r="F7" i="8"/>
  <c r="C7" i="8"/>
  <c r="J11" i="8"/>
  <c r="G11" i="8"/>
  <c r="D11" i="8"/>
  <c r="I8" i="7"/>
  <c r="J8" i="7"/>
  <c r="F8" i="7"/>
  <c r="G8" i="7"/>
  <c r="C8" i="7"/>
  <c r="D8" i="7"/>
  <c r="I7" i="7"/>
  <c r="F7" i="7"/>
  <c r="C7" i="7"/>
  <c r="J11" i="2"/>
  <c r="I11" i="7"/>
  <c r="C11" i="7"/>
  <c r="F11" i="7"/>
  <c r="I11" i="6"/>
  <c r="M7" i="8" l="1"/>
  <c r="N7" i="8" s="1"/>
  <c r="J8" i="2"/>
  <c r="I8" i="2" l="1"/>
  <c r="I7" i="2"/>
  <c r="J8" i="3" l="1"/>
  <c r="J8" i="4" s="1"/>
  <c r="J8" i="5" s="1"/>
  <c r="J8" i="6" s="1"/>
  <c r="I8" i="3"/>
  <c r="I8" i="4" s="1"/>
  <c r="I8" i="5" s="1"/>
  <c r="I8" i="6" s="1"/>
  <c r="F8" i="2"/>
  <c r="F8" i="3" s="1"/>
  <c r="F8" i="4" s="1"/>
  <c r="F8" i="5" s="1"/>
  <c r="F8" i="6" s="1"/>
  <c r="C8" i="2"/>
  <c r="I7" i="3"/>
  <c r="I7" i="4" s="1"/>
  <c r="I7" i="5" s="1"/>
  <c r="I7" i="6" s="1"/>
  <c r="F7" i="2"/>
  <c r="F7" i="3" s="1"/>
  <c r="F7" i="4" s="1"/>
  <c r="F7" i="5" s="1"/>
  <c r="F7" i="6" s="1"/>
  <c r="C7" i="2"/>
  <c r="C7" i="3"/>
  <c r="C7" i="4" s="1"/>
  <c r="C7" i="5" s="1"/>
  <c r="C7" i="6" s="1"/>
  <c r="G11" i="3"/>
  <c r="G11" i="4" s="1"/>
  <c r="G11" i="5" s="1"/>
  <c r="G11" i="6" s="1"/>
  <c r="G11" i="7" s="1"/>
  <c r="G8" i="3"/>
  <c r="G8" i="4" s="1"/>
  <c r="D8" i="3"/>
  <c r="D8" i="4" s="1"/>
  <c r="D8" i="5" s="1"/>
  <c r="D8" i="6" s="1"/>
  <c r="C8" i="3"/>
  <c r="C8" i="4" s="1"/>
  <c r="C8" i="5" s="1"/>
  <c r="C8" i="6" s="1"/>
  <c r="G8" i="6" l="1"/>
  <c r="G8" i="5"/>
  <c r="D11" i="2" l="1"/>
  <c r="D11" i="3" s="1"/>
  <c r="D11" i="4" s="1"/>
  <c r="D11" i="5" s="1"/>
  <c r="D11" i="6" s="1"/>
  <c r="D11" i="7" s="1"/>
  <c r="M7" i="2" l="1"/>
  <c r="J11" i="3"/>
  <c r="N7" i="2"/>
  <c r="J11" i="4" l="1"/>
  <c r="M7" i="3"/>
  <c r="N7" i="3" s="1"/>
  <c r="J11" i="5" l="1"/>
  <c r="M7" i="4"/>
  <c r="N7" i="4" s="1"/>
  <c r="J11" i="6" l="1"/>
  <c r="M7" i="5"/>
  <c r="N7" i="5" s="1"/>
  <c r="J11" i="7" l="1"/>
  <c r="M7" i="7" s="1"/>
  <c r="N7" i="7" s="1"/>
  <c r="M7" i="6"/>
  <c r="N7" i="6" s="1"/>
</calcChain>
</file>

<file path=xl/sharedStrings.xml><?xml version="1.0" encoding="utf-8"?>
<sst xmlns="http://schemas.openxmlformats.org/spreadsheetml/2006/main" count="211" uniqueCount="28">
  <si>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</si>
  <si>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</si>
  <si>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</si>
  <si>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</si>
  <si>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</si>
  <si>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</si>
  <si>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</si>
  <si>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</si>
  <si>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</si>
  <si>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</si>
  <si>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</si>
  <si>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</si>
  <si>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</si>
  <si>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</si>
  <si>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</si>
  <si>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</si>
  <si>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</si>
  <si>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</si>
  <si>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</si>
  <si>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</si>
  <si>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 2022 года</t>
  </si>
  <si>
    <t>ИНФОРМАЦИЯ
об осуществлении технологического присоединения
по договорам, заключенным ООО ЭСК "Энергия"
за февраль 2022 года</t>
  </si>
  <si>
    <t>ИНФОРМАЦИЯ
об осуществлении технологического присоединения
по договорам, заключенным ООО ЭСК "Энергия"
за март 2022 года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</si>
  <si>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</si>
  <si>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апрель 2022 года</t>
  </si>
  <si>
    <t>ИНФОРМАЦИЯ
об осуществлении технологического присоединения
по договорам, заключенным ООО ЭСК "Энергия"
за май 2022 года</t>
  </si>
  <si>
    <t>ИНФОРМАЦИЯ
об осуществлении технологического присоединения
по договорам, заключенным ООО ЭСК "Энергия"
за июнь 2022 года</t>
  </si>
  <si>
    <t>ИНФОРМАЦИЯ
об осуществлении технологического присоединения
по договорам, заключенным ООО ЭСК "Энергия"
за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</si>
</sst>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8" formatCode="#,##0.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3" fillId="0" borderId="2" xfId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5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8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3" t="s">
        <v>1</v>
      </c>
      <c r="B3" s="23"/>
      <c r="C3" s="23" t="s">
        <v>2</v>
      </c>
      <c r="D3" s="23"/>
      <c r="E3" s="23"/>
      <c r="F3" s="23" t="s">
        <v>3</v>
      </c>
      <c r="G3" s="23"/>
      <c r="H3" s="23"/>
      <c r="I3" s="23" t="s">
        <v>4</v>
      </c>
      <c r="J3" s="23"/>
      <c r="K3" s="23"/>
    </row>
    <row r="4" spans="1:16" ht="30" x14ac:dyDescent="0.25">
      <c r="A4" s="23"/>
      <c r="B4" s="23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8"/>
      <c r="O6" s="18"/>
      <c r="P6" s="18"/>
    </row>
    <row r="7" spans="1:16" x14ac:dyDescent="0.25">
      <c r="A7" s="2"/>
      <c r="B7" s="5" t="s">
        <v>10</v>
      </c>
      <c r="C7" s="2">
        <f>5+1</f>
        <v>6</v>
      </c>
      <c r="D7" s="2"/>
      <c r="E7" s="2"/>
      <c r="F7" s="6">
        <f>62+15</f>
        <v>77</v>
      </c>
      <c r="G7" s="6"/>
      <c r="H7" s="2"/>
      <c r="I7" s="3">
        <f>67.15916/1.2</f>
        <v>55.965966666666667</v>
      </c>
      <c r="J7" s="2"/>
      <c r="K7" s="2"/>
      <c r="M7" s="7">
        <f>I7+I8+J8+J11</f>
        <v>1135.7350500000002</v>
      </c>
      <c r="N7">
        <f>M7*1.2</f>
        <v>1362.8820600000001</v>
      </c>
    </row>
    <row r="8" spans="1:16" x14ac:dyDescent="0.25">
      <c r="A8" s="1">
        <v>2</v>
      </c>
      <c r="B8" s="2" t="s">
        <v>11</v>
      </c>
      <c r="C8" s="2">
        <f>2+2</f>
        <v>4</v>
      </c>
      <c r="D8" s="2">
        <v>1</v>
      </c>
      <c r="E8" s="2"/>
      <c r="F8" s="6">
        <f>80+60</f>
        <v>140</v>
      </c>
      <c r="G8" s="6">
        <v>150</v>
      </c>
      <c r="H8" s="2"/>
      <c r="I8" s="3">
        <f>156.45064/1.2</f>
        <v>130.37553333333332</v>
      </c>
      <c r="J8" s="3">
        <f>569.6361/1.2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1</f>
        <v>1</v>
      </c>
      <c r="E11" s="2"/>
      <c r="F11" s="2"/>
      <c r="G11" s="6">
        <v>500</v>
      </c>
      <c r="H11" s="2"/>
      <c r="I11" s="2"/>
      <c r="J11" s="3">
        <f>569.63616/1.2</f>
        <v>474.69680000000005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5" spans="1:11" x14ac:dyDescent="0.25">
      <c r="A25" s="18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5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3" t="s">
        <v>1</v>
      </c>
      <c r="B3" s="23"/>
      <c r="C3" s="23" t="s">
        <v>2</v>
      </c>
      <c r="D3" s="23"/>
      <c r="E3" s="23"/>
      <c r="F3" s="23" t="s">
        <v>3</v>
      </c>
      <c r="G3" s="23"/>
      <c r="H3" s="23"/>
      <c r="I3" s="23" t="s">
        <v>4</v>
      </c>
      <c r="J3" s="23"/>
      <c r="K3" s="23"/>
    </row>
    <row r="4" spans="1:16" ht="30" x14ac:dyDescent="0.25">
      <c r="A4" s="23"/>
      <c r="B4" s="23"/>
      <c r="C4" s="8" t="s">
        <v>5</v>
      </c>
      <c r="D4" s="8" t="s">
        <v>6</v>
      </c>
      <c r="E4" s="8" t="s">
        <v>7</v>
      </c>
      <c r="F4" s="8" t="s">
        <v>5</v>
      </c>
      <c r="G4" s="8" t="s">
        <v>6</v>
      </c>
      <c r="H4" s="8" t="s">
        <v>7</v>
      </c>
      <c r="I4" s="8" t="s">
        <v>5</v>
      </c>
      <c r="J4" s="8" t="s">
        <v>6</v>
      </c>
      <c r="K4" s="8" t="s">
        <v>7</v>
      </c>
    </row>
    <row r="5" spans="1:16" x14ac:dyDescent="0.25">
      <c r="A5" s="8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8"/>
      <c r="O6" s="18"/>
      <c r="P6" s="18"/>
    </row>
    <row r="7" spans="1:16" x14ac:dyDescent="0.25">
      <c r="A7" s="2"/>
      <c r="B7" s="5" t="s">
        <v>10</v>
      </c>
      <c r="C7" s="2">
        <f>январь!C7+9</f>
        <v>15</v>
      </c>
      <c r="D7" s="2"/>
      <c r="E7" s="2"/>
      <c r="F7" s="6">
        <f>январь!F7+130</f>
        <v>207</v>
      </c>
      <c r="G7" s="6"/>
      <c r="H7" s="2"/>
      <c r="I7" s="3">
        <f>январь!I7+0.55*9/1.2</f>
        <v>60.090966666666667</v>
      </c>
      <c r="J7" s="2"/>
      <c r="K7" s="2"/>
      <c r="M7" s="13">
        <f>I7+I8+J8+J11</f>
        <v>1139.8600500000002</v>
      </c>
      <c r="N7">
        <f>M7*1.2</f>
        <v>1367.8320600000002</v>
      </c>
    </row>
    <row r="8" spans="1:16" x14ac:dyDescent="0.25">
      <c r="A8" s="8">
        <v>2</v>
      </c>
      <c r="B8" s="2" t="s">
        <v>11</v>
      </c>
      <c r="C8" s="2">
        <f>январь!C8</f>
        <v>4</v>
      </c>
      <c r="D8" s="2">
        <f>январь!D8</f>
        <v>1</v>
      </c>
      <c r="E8" s="2"/>
      <c r="F8" s="6">
        <f>январь!F8</f>
        <v>140</v>
      </c>
      <c r="G8" s="6">
        <f>январь!G8</f>
        <v>150</v>
      </c>
      <c r="H8" s="2"/>
      <c r="I8" s="3">
        <f>январь!I8</f>
        <v>130.37553333333332</v>
      </c>
      <c r="J8" s="3">
        <f>январь!J8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8">
        <v>3</v>
      </c>
      <c r="B11" s="2" t="s">
        <v>13</v>
      </c>
      <c r="C11" s="2"/>
      <c r="D11" s="2">
        <f>январь!D11</f>
        <v>1</v>
      </c>
      <c r="E11" s="2"/>
      <c r="F11" s="2"/>
      <c r="G11" s="6">
        <f>январь!G11</f>
        <v>500</v>
      </c>
      <c r="H11" s="2"/>
      <c r="I11" s="2"/>
      <c r="J11" s="3">
        <f>январь!J11</f>
        <v>474.69680000000005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8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8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4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4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8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19" t="s">
        <v>18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5" spans="1:11" x14ac:dyDescent="0.25">
      <c r="A25" s="18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3" t="s">
        <v>1</v>
      </c>
      <c r="B3" s="23"/>
      <c r="C3" s="23" t="s">
        <v>2</v>
      </c>
      <c r="D3" s="23"/>
      <c r="E3" s="23"/>
      <c r="F3" s="23" t="s">
        <v>3</v>
      </c>
      <c r="G3" s="23"/>
      <c r="H3" s="23"/>
      <c r="I3" s="23" t="s">
        <v>4</v>
      </c>
      <c r="J3" s="23"/>
      <c r="K3" s="23"/>
    </row>
    <row r="4" spans="1:16" ht="30" x14ac:dyDescent="0.25">
      <c r="A4" s="23"/>
      <c r="B4" s="23"/>
      <c r="C4" s="9" t="s">
        <v>5</v>
      </c>
      <c r="D4" s="9" t="s">
        <v>6</v>
      </c>
      <c r="E4" s="9" t="s">
        <v>7</v>
      </c>
      <c r="F4" s="9" t="s">
        <v>5</v>
      </c>
      <c r="G4" s="9" t="s">
        <v>6</v>
      </c>
      <c r="H4" s="9" t="s">
        <v>7</v>
      </c>
      <c r="I4" s="9" t="s">
        <v>5</v>
      </c>
      <c r="J4" s="9" t="s">
        <v>6</v>
      </c>
      <c r="K4" s="9" t="s">
        <v>7</v>
      </c>
    </row>
    <row r="5" spans="1:16" x14ac:dyDescent="0.25">
      <c r="A5" s="9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8"/>
      <c r="O6" s="18"/>
      <c r="P6" s="18"/>
    </row>
    <row r="7" spans="1:16" x14ac:dyDescent="0.25">
      <c r="A7" s="2"/>
      <c r="B7" s="5" t="s">
        <v>10</v>
      </c>
      <c r="C7" s="2">
        <f>февраль!C7+10</f>
        <v>25</v>
      </c>
      <c r="D7" s="2"/>
      <c r="E7" s="2"/>
      <c r="F7" s="6">
        <f>февраль!F7+142.5</f>
        <v>349.5</v>
      </c>
      <c r="G7" s="6"/>
      <c r="H7" s="2"/>
      <c r="I7" s="3">
        <f>февраль!I7+0.55*10/1.2</f>
        <v>64.674300000000002</v>
      </c>
      <c r="J7" s="2"/>
      <c r="K7" s="2"/>
      <c r="M7" s="13">
        <f>I7+I8+J8+J11</f>
        <v>2134.1734833333335</v>
      </c>
      <c r="N7">
        <f>M7*1.2</f>
        <v>2561.0081800000003</v>
      </c>
    </row>
    <row r="8" spans="1:16" x14ac:dyDescent="0.25">
      <c r="A8" s="9">
        <v>2</v>
      </c>
      <c r="B8" s="2" t="s">
        <v>11</v>
      </c>
      <c r="C8" s="2">
        <f>февраль!C8</f>
        <v>4</v>
      </c>
      <c r="D8" s="2">
        <f>февраль!D8</f>
        <v>1</v>
      </c>
      <c r="E8" s="2"/>
      <c r="F8" s="6">
        <f>февраль!F8</f>
        <v>140</v>
      </c>
      <c r="G8" s="6">
        <f>февраль!G8</f>
        <v>150</v>
      </c>
      <c r="H8" s="2"/>
      <c r="I8" s="3">
        <f>февраль!I8</f>
        <v>130.37553333333332</v>
      </c>
      <c r="J8" s="3">
        <f>февраль!J8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9">
        <v>3</v>
      </c>
      <c r="B11" s="2" t="s">
        <v>13</v>
      </c>
      <c r="C11" s="2"/>
      <c r="D11" s="2">
        <f>февраль!D11+1</f>
        <v>2</v>
      </c>
      <c r="E11" s="2"/>
      <c r="F11" s="2"/>
      <c r="G11" s="6">
        <f>февраль!G11+470</f>
        <v>970</v>
      </c>
      <c r="H11" s="2"/>
      <c r="I11" s="2"/>
      <c r="J11" s="3">
        <f>февраль!J11+1187.67612/1.2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9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9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21" spans="1:11" x14ac:dyDescent="0.25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3" t="s">
        <v>1</v>
      </c>
      <c r="B3" s="23"/>
      <c r="C3" s="23" t="s">
        <v>2</v>
      </c>
      <c r="D3" s="23"/>
      <c r="E3" s="23"/>
      <c r="F3" s="23" t="s">
        <v>3</v>
      </c>
      <c r="G3" s="23"/>
      <c r="H3" s="23"/>
      <c r="I3" s="23" t="s">
        <v>4</v>
      </c>
      <c r="J3" s="23"/>
      <c r="K3" s="23"/>
    </row>
    <row r="4" spans="1:16" ht="30" x14ac:dyDescent="0.25">
      <c r="A4" s="23"/>
      <c r="B4" s="23"/>
      <c r="C4" s="10" t="s">
        <v>5</v>
      </c>
      <c r="D4" s="10" t="s">
        <v>6</v>
      </c>
      <c r="E4" s="10" t="s">
        <v>7</v>
      </c>
      <c r="F4" s="10" t="s">
        <v>5</v>
      </c>
      <c r="G4" s="10" t="s">
        <v>6</v>
      </c>
      <c r="H4" s="10" t="s">
        <v>7</v>
      </c>
      <c r="I4" s="10" t="s">
        <v>5</v>
      </c>
      <c r="J4" s="10" t="s">
        <v>6</v>
      </c>
      <c r="K4" s="10" t="s">
        <v>7</v>
      </c>
    </row>
    <row r="5" spans="1:16" x14ac:dyDescent="0.25">
      <c r="A5" s="10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8"/>
      <c r="O6" s="18"/>
      <c r="P6" s="18"/>
    </row>
    <row r="7" spans="1:16" x14ac:dyDescent="0.25">
      <c r="A7" s="2"/>
      <c r="B7" s="5" t="s">
        <v>10</v>
      </c>
      <c r="C7" s="2">
        <f>март!C7+19</f>
        <v>44</v>
      </c>
      <c r="D7" s="2"/>
      <c r="E7" s="2"/>
      <c r="F7" s="6">
        <f>март!F7+237</f>
        <v>586.5</v>
      </c>
      <c r="G7" s="6"/>
      <c r="H7" s="2"/>
      <c r="I7" s="3">
        <f>март!I7+0.55*19/1.2</f>
        <v>73.382633333333331</v>
      </c>
      <c r="J7" s="2"/>
      <c r="K7" s="2"/>
      <c r="M7" s="13">
        <f>I7+I8+J8+J11</f>
        <v>2142.881816666667</v>
      </c>
      <c r="N7" s="13">
        <f>M7*1.2</f>
        <v>2571.4581800000001</v>
      </c>
    </row>
    <row r="8" spans="1:16" x14ac:dyDescent="0.25">
      <c r="A8" s="10">
        <v>2</v>
      </c>
      <c r="B8" s="2" t="s">
        <v>11</v>
      </c>
      <c r="C8" s="2">
        <f>март!C8</f>
        <v>4</v>
      </c>
      <c r="D8" s="2">
        <f>март!D8</f>
        <v>1</v>
      </c>
      <c r="E8" s="2"/>
      <c r="F8" s="6">
        <f>март!F8</f>
        <v>140</v>
      </c>
      <c r="G8" s="6">
        <f>март!G8</f>
        <v>150</v>
      </c>
      <c r="H8" s="2"/>
      <c r="I8" s="3">
        <f>март!I8</f>
        <v>130.37553333333332</v>
      </c>
      <c r="J8" s="3">
        <f>март!J8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0">
        <v>3</v>
      </c>
      <c r="B11" s="2" t="s">
        <v>13</v>
      </c>
      <c r="C11" s="2"/>
      <c r="D11" s="2">
        <f>март!D11</f>
        <v>2</v>
      </c>
      <c r="E11" s="2"/>
      <c r="F11" s="2"/>
      <c r="G11" s="6">
        <f>март!G11</f>
        <v>970</v>
      </c>
      <c r="H11" s="2"/>
      <c r="I11" s="2"/>
      <c r="J11" s="3">
        <f>март!J11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0">
        <v>4</v>
      </c>
      <c r="B14" s="11" t="s">
        <v>23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9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21" spans="1:11" x14ac:dyDescent="0.25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view="pageBreakPreview" zoomScaleNormal="100" zoomScaleSheetLayoutView="100" workbookViewId="0">
      <selection activeCell="D11" sqref="D11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3" t="s">
        <v>1</v>
      </c>
      <c r="B3" s="23"/>
      <c r="C3" s="23" t="s">
        <v>2</v>
      </c>
      <c r="D3" s="23"/>
      <c r="E3" s="23"/>
      <c r="F3" s="23" t="s">
        <v>3</v>
      </c>
      <c r="G3" s="23"/>
      <c r="H3" s="23"/>
      <c r="I3" s="23" t="s">
        <v>4</v>
      </c>
      <c r="J3" s="23"/>
      <c r="K3" s="23"/>
    </row>
    <row r="4" spans="1:16" ht="30" x14ac:dyDescent="0.25">
      <c r="A4" s="23"/>
      <c r="B4" s="23"/>
      <c r="C4" s="12" t="s">
        <v>5</v>
      </c>
      <c r="D4" s="12" t="s">
        <v>6</v>
      </c>
      <c r="E4" s="12" t="s">
        <v>7</v>
      </c>
      <c r="F4" s="12" t="s">
        <v>5</v>
      </c>
      <c r="G4" s="12" t="s">
        <v>6</v>
      </c>
      <c r="H4" s="12" t="s">
        <v>7</v>
      </c>
      <c r="I4" s="12" t="s">
        <v>5</v>
      </c>
      <c r="J4" s="12" t="s">
        <v>6</v>
      </c>
      <c r="K4" s="12" t="s">
        <v>7</v>
      </c>
    </row>
    <row r="5" spans="1:16" x14ac:dyDescent="0.25">
      <c r="A5" s="12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18"/>
      <c r="O6" s="18"/>
      <c r="P6" s="18"/>
    </row>
    <row r="7" spans="1:16" x14ac:dyDescent="0.25">
      <c r="A7" s="2"/>
      <c r="B7" s="5" t="s">
        <v>10</v>
      </c>
      <c r="C7" s="2">
        <f>апрель!C7+11</f>
        <v>55</v>
      </c>
      <c r="D7" s="2"/>
      <c r="E7" s="2"/>
      <c r="F7" s="6">
        <f>апрель!F7+132</f>
        <v>718.5</v>
      </c>
      <c r="G7" s="6"/>
      <c r="H7" s="2"/>
      <c r="I7" s="15">
        <f>апрель!I7+(0.55*11)/1.2</f>
        <v>78.424300000000002</v>
      </c>
      <c r="J7" s="15"/>
      <c r="K7" s="2"/>
      <c r="M7" s="16">
        <f>I7+I8+J8+J11+I11</f>
        <v>6756.5801166666679</v>
      </c>
      <c r="N7" s="24">
        <f>M7*1.2</f>
        <v>8107.8961400000007</v>
      </c>
    </row>
    <row r="8" spans="1:16" x14ac:dyDescent="0.25">
      <c r="A8" s="12">
        <v>2</v>
      </c>
      <c r="B8" s="2" t="s">
        <v>11</v>
      </c>
      <c r="C8" s="2">
        <f>апрель!C8</f>
        <v>4</v>
      </c>
      <c r="D8" s="2">
        <f>апрель!D8</f>
        <v>1</v>
      </c>
      <c r="E8" s="2"/>
      <c r="F8" s="6">
        <f>апрель!F8</f>
        <v>140</v>
      </c>
      <c r="G8" s="6">
        <f>март!G8</f>
        <v>150</v>
      </c>
      <c r="H8" s="2"/>
      <c r="I8" s="15">
        <f>апрель!I8</f>
        <v>130.37553333333332</v>
      </c>
      <c r="J8" s="15">
        <f>апрель!J8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2">
        <v>3</v>
      </c>
      <c r="B11" s="2" t="s">
        <v>13</v>
      </c>
      <c r="C11" s="2">
        <v>1</v>
      </c>
      <c r="D11" s="2">
        <f>апрель!D11</f>
        <v>2</v>
      </c>
      <c r="E11" s="2"/>
      <c r="F11" s="2">
        <v>239.8</v>
      </c>
      <c r="G11" s="6">
        <f>апрель!G11</f>
        <v>970</v>
      </c>
      <c r="H11" s="2"/>
      <c r="I11" s="15">
        <f>5530.38796/1.2</f>
        <v>4608.656633333334</v>
      </c>
      <c r="J11" s="15">
        <f>апрель!J11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2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9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21" spans="1:11" x14ac:dyDescent="0.25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3" t="s">
        <v>1</v>
      </c>
      <c r="B3" s="23"/>
      <c r="C3" s="23" t="s">
        <v>2</v>
      </c>
      <c r="D3" s="23"/>
      <c r="E3" s="23"/>
      <c r="F3" s="23" t="s">
        <v>3</v>
      </c>
      <c r="G3" s="23"/>
      <c r="H3" s="23"/>
      <c r="I3" s="23" t="s">
        <v>4</v>
      </c>
      <c r="J3" s="23"/>
      <c r="K3" s="23"/>
    </row>
    <row r="4" spans="1:16" ht="30" x14ac:dyDescent="0.25">
      <c r="A4" s="23"/>
      <c r="B4" s="23"/>
      <c r="C4" s="14" t="s">
        <v>5</v>
      </c>
      <c r="D4" s="14" t="s">
        <v>6</v>
      </c>
      <c r="E4" s="14" t="s">
        <v>7</v>
      </c>
      <c r="F4" s="14" t="s">
        <v>5</v>
      </c>
      <c r="G4" s="14" t="s">
        <v>6</v>
      </c>
      <c r="H4" s="14" t="s">
        <v>7</v>
      </c>
      <c r="I4" s="14" t="s">
        <v>5</v>
      </c>
      <c r="J4" s="14" t="s">
        <v>6</v>
      </c>
      <c r="K4" s="14" t="s">
        <v>7</v>
      </c>
    </row>
    <row r="5" spans="1:16" x14ac:dyDescent="0.25">
      <c r="A5" s="14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18"/>
      <c r="O6" s="18"/>
      <c r="P6" s="18"/>
    </row>
    <row r="7" spans="1:16" x14ac:dyDescent="0.25">
      <c r="A7" s="2"/>
      <c r="B7" s="5" t="s">
        <v>10</v>
      </c>
      <c r="C7" s="2">
        <f>май!C7+14</f>
        <v>69</v>
      </c>
      <c r="D7" s="2"/>
      <c r="E7" s="2"/>
      <c r="F7" s="6">
        <f>май!F7+210</f>
        <v>928.5</v>
      </c>
      <c r="G7" s="6"/>
      <c r="H7" s="2"/>
      <c r="I7" s="15">
        <f>май!I7+(0.55*14)/1.2</f>
        <v>84.840966666666674</v>
      </c>
      <c r="J7" s="15"/>
      <c r="K7" s="2"/>
      <c r="M7" s="16">
        <f>I7+I8+J8+J11+I11</f>
        <v>6933.3756416666674</v>
      </c>
      <c r="N7" s="24">
        <f>M7*1.2</f>
        <v>8320.0507699999998</v>
      </c>
    </row>
    <row r="8" spans="1:16" x14ac:dyDescent="0.25">
      <c r="A8" s="14">
        <v>2</v>
      </c>
      <c r="B8" s="2" t="s">
        <v>11</v>
      </c>
      <c r="C8" s="2">
        <f>май!C8+3</f>
        <v>7</v>
      </c>
      <c r="D8" s="2">
        <f>май!D8</f>
        <v>1</v>
      </c>
      <c r="E8" s="2"/>
      <c r="F8" s="6">
        <f>май!F8+192.9</f>
        <v>332.9</v>
      </c>
      <c r="G8" s="6">
        <f>май!G8</f>
        <v>150</v>
      </c>
      <c r="H8" s="2"/>
      <c r="I8" s="15">
        <f>май!I8+204.45463/1.2</f>
        <v>300.75439166666666</v>
      </c>
      <c r="J8" s="15">
        <f>май!J8</f>
        <v>474.69675000000007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4">
        <v>3</v>
      </c>
      <c r="B11" s="2" t="s">
        <v>13</v>
      </c>
      <c r="C11" s="2">
        <f>май!C11</f>
        <v>1</v>
      </c>
      <c r="D11" s="2">
        <f>май!D11</f>
        <v>2</v>
      </c>
      <c r="E11" s="2"/>
      <c r="F11" s="2">
        <f>май!F11</f>
        <v>239.8</v>
      </c>
      <c r="G11" s="6">
        <f>май!G11</f>
        <v>970</v>
      </c>
      <c r="H11" s="2"/>
      <c r="I11" s="15">
        <f>май!I11</f>
        <v>4608.656633333334</v>
      </c>
      <c r="J11" s="15">
        <f>май!J11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4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9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21" spans="1:11" x14ac:dyDescent="0.25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tabSelected="1" view="pageBreakPreview" zoomScaleNormal="100" zoomScaleSheetLayoutView="100" workbookViewId="0">
      <selection activeCell="F15" sqref="F15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6" ht="69.75" customHeight="1" x14ac:dyDescent="0.2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6" ht="30" customHeight="1" x14ac:dyDescent="0.25">
      <c r="A3" s="23" t="s">
        <v>1</v>
      </c>
      <c r="B3" s="23"/>
      <c r="C3" s="23" t="s">
        <v>2</v>
      </c>
      <c r="D3" s="23"/>
      <c r="E3" s="23"/>
      <c r="F3" s="23" t="s">
        <v>3</v>
      </c>
      <c r="G3" s="23"/>
      <c r="H3" s="23"/>
      <c r="I3" s="23" t="s">
        <v>4</v>
      </c>
      <c r="J3" s="23"/>
      <c r="K3" s="23"/>
    </row>
    <row r="4" spans="1:16" ht="30" x14ac:dyDescent="0.25">
      <c r="A4" s="23"/>
      <c r="B4" s="23"/>
      <c r="C4" s="17" t="s">
        <v>5</v>
      </c>
      <c r="D4" s="17" t="s">
        <v>6</v>
      </c>
      <c r="E4" s="17" t="s">
        <v>7</v>
      </c>
      <c r="F4" s="17" t="s">
        <v>5</v>
      </c>
      <c r="G4" s="17" t="s">
        <v>6</v>
      </c>
      <c r="H4" s="17" t="s">
        <v>7</v>
      </c>
      <c r="I4" s="17" t="s">
        <v>5</v>
      </c>
      <c r="J4" s="17" t="s">
        <v>6</v>
      </c>
      <c r="K4" s="17" t="s">
        <v>7</v>
      </c>
    </row>
    <row r="5" spans="1:16" x14ac:dyDescent="0.25">
      <c r="A5" s="17">
        <v>1</v>
      </c>
      <c r="B5" s="2" t="s">
        <v>8</v>
      </c>
      <c r="C5" s="2"/>
      <c r="D5" s="2"/>
      <c r="E5" s="2"/>
      <c r="F5" s="2"/>
      <c r="G5" s="2"/>
      <c r="H5" s="2"/>
      <c r="I5" s="15"/>
      <c r="J5" s="15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5"/>
      <c r="J6" s="15"/>
      <c r="K6" s="2"/>
      <c r="N6" s="18"/>
      <c r="O6" s="18"/>
      <c r="P6" s="18"/>
    </row>
    <row r="7" spans="1:16" x14ac:dyDescent="0.25">
      <c r="A7" s="2"/>
      <c r="B7" s="5" t="s">
        <v>10</v>
      </c>
      <c r="C7" s="2">
        <f>июнь!C7+11</f>
        <v>80</v>
      </c>
      <c r="D7" s="2"/>
      <c r="E7" s="2"/>
      <c r="F7" s="6">
        <f>июнь!F7+165</f>
        <v>1093.5</v>
      </c>
      <c r="G7" s="6"/>
      <c r="H7" s="2"/>
      <c r="I7" s="15">
        <f>июнь!I7+(0.55*11)/1.2</f>
        <v>89.882633333333345</v>
      </c>
      <c r="J7" s="15"/>
      <c r="K7" s="2"/>
      <c r="M7" s="16">
        <f>I7+I8+J8+J11+I11</f>
        <v>7541.9170583333344</v>
      </c>
      <c r="N7" s="24">
        <f>M7*1.2</f>
        <v>9050.3004700000001</v>
      </c>
    </row>
    <row r="8" spans="1:16" x14ac:dyDescent="0.25">
      <c r="A8" s="17">
        <v>2</v>
      </c>
      <c r="B8" s="2" t="s">
        <v>11</v>
      </c>
      <c r="C8" s="2">
        <f>июнь!C8+1</f>
        <v>8</v>
      </c>
      <c r="D8" s="2">
        <f>июнь!D8+1</f>
        <v>2</v>
      </c>
      <c r="E8" s="2"/>
      <c r="F8" s="6">
        <f>июнь!F8+150</f>
        <v>482.9</v>
      </c>
      <c r="G8" s="6">
        <f>июнь!G8+150</f>
        <v>300</v>
      </c>
      <c r="H8" s="2"/>
      <c r="I8" s="15">
        <f>июнь!I8+62.7876/1.2</f>
        <v>353.07739166666664</v>
      </c>
      <c r="J8" s="15">
        <f>июнь!J8+646.97542/1.2</f>
        <v>1013.8429333333335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5"/>
      <c r="J9" s="15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5"/>
      <c r="J10" s="15"/>
      <c r="K10" s="2"/>
    </row>
    <row r="11" spans="1:16" x14ac:dyDescent="0.25">
      <c r="A11" s="17">
        <v>3</v>
      </c>
      <c r="B11" s="2" t="s">
        <v>13</v>
      </c>
      <c r="C11" s="2">
        <f>июнь!C11+1</f>
        <v>2</v>
      </c>
      <c r="D11" s="2">
        <f>июнь!D11</f>
        <v>2</v>
      </c>
      <c r="E11" s="2"/>
      <c r="F11" s="2">
        <f>июнь!F11+260</f>
        <v>499.8</v>
      </c>
      <c r="G11" s="6">
        <f>июнь!G11</f>
        <v>970</v>
      </c>
      <c r="H11" s="2"/>
      <c r="I11" s="15">
        <f>июнь!I11+14.43668/1.2</f>
        <v>4620.6872000000003</v>
      </c>
      <c r="J11" s="15">
        <f>июнь!J11</f>
        <v>1464.4269000000002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5"/>
      <c r="J12" s="15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5"/>
      <c r="J13" s="15"/>
      <c r="K13" s="2"/>
    </row>
    <row r="14" spans="1:16" x14ac:dyDescent="0.25">
      <c r="A14" s="17">
        <v>4</v>
      </c>
      <c r="B14" s="11" t="s">
        <v>23</v>
      </c>
      <c r="C14" s="2"/>
      <c r="D14" s="2"/>
      <c r="E14" s="2"/>
      <c r="F14" s="2"/>
      <c r="G14" s="2"/>
      <c r="H14" s="2"/>
      <c r="I14" s="15"/>
      <c r="J14" s="15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9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21" spans="1:11" x14ac:dyDescent="0.25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Евгения</cp:lastModifiedBy>
  <cp:lastPrinted>2021-11-01T02:32:19Z</cp:lastPrinted>
  <dcterms:created xsi:type="dcterms:W3CDTF">2015-06-05T18:19:34Z</dcterms:created>
  <dcterms:modified xsi:type="dcterms:W3CDTF">2022-08-03T03:36:24Z</dcterms:modified>
</cp:coreProperties>
</file>