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2022\"/>
    </mc:Choice>
  </mc:AlternateContent>
  <xr:revisionPtr revIDLastSave="0" documentId="13_ncr:1_{C3D734C2-BE0F-4E66-AF9F-FD0AF56A72E4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январь" sheetId="2" state="hidden" r:id="rId1"/>
    <sheet name="февраль" sheetId="3" state="hidden" r:id="rId2"/>
    <sheet name="март" sheetId="4" state="hidden" r:id="rId3"/>
    <sheet name="апрель" sheetId="5" state="hidden" r:id="rId4"/>
    <sheet name="май" sheetId="6" r:id="rId5"/>
  </sheets>
  <definedNames>
    <definedName name="_xlnm.Print_Area" localSheetId="3">апрель!$A$1:$K$21</definedName>
    <definedName name="_xlnm.Print_Area" localSheetId="4">май!$A$1:$K$21</definedName>
    <definedName name="_xlnm.Print_Area" localSheetId="2">март!$A$1:$K$21</definedName>
    <definedName name="_xlnm.Print_Area" localSheetId="1">февраль!$A$1:$K$25</definedName>
    <definedName name="_xlnm.Print_Area" localSheetId="0">январь!$A$1:$K$25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6" l="1"/>
  <c r="M7" i="6" s="1"/>
  <c r="I7" i="6"/>
  <c r="F7" i="6"/>
  <c r="C7" i="6"/>
  <c r="J11" i="6" l="1"/>
  <c r="J8" i="6"/>
  <c r="I8" i="6"/>
  <c r="G11" i="6"/>
  <c r="D11" i="6"/>
  <c r="F8" i="6"/>
  <c r="D8" i="6"/>
  <c r="C8" i="6"/>
  <c r="G8" i="6"/>
  <c r="J11" i="4"/>
  <c r="N7" i="6" l="1"/>
  <c r="J8" i="2"/>
  <c r="F7" i="5" l="1"/>
  <c r="I7" i="5"/>
  <c r="D11" i="5"/>
  <c r="C7" i="5" l="1"/>
  <c r="J11" i="5" l="1"/>
  <c r="I8" i="5"/>
  <c r="G11" i="5"/>
  <c r="G8" i="5"/>
  <c r="F8" i="5"/>
  <c r="D8" i="5"/>
  <c r="C8" i="5"/>
  <c r="F7" i="4"/>
  <c r="F7" i="3"/>
  <c r="I7" i="4"/>
  <c r="G11" i="4"/>
  <c r="D11" i="4"/>
  <c r="C7" i="4"/>
  <c r="I8" i="4"/>
  <c r="G8" i="4"/>
  <c r="F8" i="4"/>
  <c r="D8" i="4"/>
  <c r="C8" i="4"/>
  <c r="M7" i="2"/>
  <c r="I8" i="2"/>
  <c r="I7" i="2"/>
  <c r="M7" i="5" l="1"/>
  <c r="N7" i="5" s="1"/>
  <c r="M7" i="4"/>
  <c r="N7" i="4" s="1"/>
  <c r="J8" i="3"/>
  <c r="J8" i="4" s="1"/>
  <c r="J8" i="5" s="1"/>
  <c r="I8" i="3"/>
  <c r="F8" i="2"/>
  <c r="C8" i="2"/>
  <c r="I7" i="3"/>
  <c r="F7" i="2"/>
  <c r="C7" i="2"/>
  <c r="C7" i="3"/>
  <c r="J11" i="3"/>
  <c r="G11" i="3"/>
  <c r="G8" i="3"/>
  <c r="F8" i="3"/>
  <c r="D11" i="3"/>
  <c r="D8" i="3"/>
  <c r="C8" i="3"/>
  <c r="M7" i="3" l="1"/>
  <c r="N7" i="3" s="1"/>
  <c r="J11" i="2" l="1"/>
  <c r="D11" i="2"/>
  <c r="N7" i="2" l="1"/>
</calcChain>
</file>

<file path=xl/sharedStrings.xml><?xml version="1.0" encoding="utf-8"?>
<sst xmlns="http://schemas.openxmlformats.org/spreadsheetml/2006/main" count="153" uniqueCount="26">
  <si>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</si>
  <si>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</si>
  <si>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</si>
  <si>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</si>
  <si>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</si>
  <si>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</si>
  <si>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</si>
  <si>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</si>
  <si>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</si>
  <si>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</si>
  <si>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</si>
  <si>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</si>
  <si>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</si>
  <si>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</si>
  <si>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</si>
  <si>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</si>
  <si>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</si>
  <si>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</si>
  <si>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</si>
  <si>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</si>
  <si>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2022 года</t>
  </si>
  <si>
    <t>ИНФОРМАЦИЯ
об осуществлении технологического присоединения
по договорам, заключенным ООО ЭСК "Энергия"
за февраль 2022 года</t>
  </si>
  <si>
    <t>ИНФОРМАЦИЯ
об осуществлении технологического присоединения
по договорам, заключенным ООО ЭСК "Энергия"
за март 2022 года</t>
  </si>
  <si>
    <t>От 670 кВт - всего</t>
  </si>
  <si>
    <t>ИНФОРМАЦИЯ
об осуществлении технологического присоединения
по договорам, заключенным ООО ЭСК "Энергия"
за апрель 2022 года</t>
  </si>
  <si>
    <t>ИНФОРМАЦИЯ
об осуществлении технологического присоединения
по договорам, заключенным ООО ЭСК "Энергия"
за май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</si>
</sst>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3" fillId="0" borderId="2" xfId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4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view="pageBreakPreview" topLeftCell="A4" zoomScaleNormal="100" zoomScaleSheetLayoutView="100" workbookViewId="0">
      <selection activeCell="J9" sqref="J9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5+1</f>
        <v>6</v>
      </c>
      <c r="D7" s="2"/>
      <c r="E7" s="2"/>
      <c r="F7" s="6">
        <f>62+15</f>
        <v>77</v>
      </c>
      <c r="G7" s="6"/>
      <c r="H7" s="2"/>
      <c r="I7" s="3">
        <f>67.15916/1.2</f>
        <v>55.965966666666667</v>
      </c>
      <c r="J7" s="2"/>
      <c r="K7" s="2"/>
      <c r="M7" s="7">
        <f>I7+I8+J8+J11</f>
        <v>1135.7350083333336</v>
      </c>
      <c r="N7">
        <f>M7*1.2</f>
        <v>1362.8820100000003</v>
      </c>
    </row>
    <row r="8" spans="1:16" x14ac:dyDescent="0.25">
      <c r="A8" s="1">
        <v>2</v>
      </c>
      <c r="B8" s="2" t="s">
        <v>11</v>
      </c>
      <c r="C8" s="2">
        <f>2+2</f>
        <v>4</v>
      </c>
      <c r="D8" s="2">
        <v>1</v>
      </c>
      <c r="E8" s="2"/>
      <c r="F8" s="6">
        <f>80+60</f>
        <v>140</v>
      </c>
      <c r="G8" s="6">
        <v>150</v>
      </c>
      <c r="H8" s="2"/>
      <c r="I8" s="3">
        <f>156.45064/1.2</f>
        <v>130.37553333333332</v>
      </c>
      <c r="J8" s="3">
        <f>569.6361/1.2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1</f>
        <v>1</v>
      </c>
      <c r="E11" s="2"/>
      <c r="F11" s="2"/>
      <c r="G11" s="6">
        <v>500</v>
      </c>
      <c r="H11" s="2"/>
      <c r="I11" s="2"/>
      <c r="J11" s="3">
        <f>569.63611/1.2</f>
        <v>474.69675833333338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5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5" spans="1:11" x14ac:dyDescent="0.25">
      <c r="A25" s="14" t="s">
        <v>19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5"/>
  <sheetViews>
    <sheetView view="pageBreakPreview" zoomScaleNormal="100" zoomScaleSheetLayoutView="100" workbookViewId="0">
      <selection activeCell="J11" sqref="J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8" t="s">
        <v>5</v>
      </c>
      <c r="D4" s="8" t="s">
        <v>6</v>
      </c>
      <c r="E4" s="8" t="s">
        <v>7</v>
      </c>
      <c r="F4" s="8" t="s">
        <v>5</v>
      </c>
      <c r="G4" s="8" t="s">
        <v>6</v>
      </c>
      <c r="H4" s="8" t="s">
        <v>7</v>
      </c>
      <c r="I4" s="8" t="s">
        <v>5</v>
      </c>
      <c r="J4" s="8" t="s">
        <v>6</v>
      </c>
      <c r="K4" s="8" t="s">
        <v>7</v>
      </c>
    </row>
    <row r="5" spans="1:16" x14ac:dyDescent="0.25">
      <c r="A5" s="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январь!C7+9</f>
        <v>15</v>
      </c>
      <c r="D7" s="2"/>
      <c r="E7" s="2"/>
      <c r="F7" s="6">
        <f>январь!F7+130</f>
        <v>207</v>
      </c>
      <c r="G7" s="6"/>
      <c r="H7" s="2"/>
      <c r="I7" s="3">
        <f>январь!I7+0.55*9/1.2</f>
        <v>60.090966666666667</v>
      </c>
      <c r="J7" s="2"/>
      <c r="K7" s="2"/>
      <c r="M7" s="13">
        <f>I7+I8+J8+J11</f>
        <v>1139.8600083333336</v>
      </c>
      <c r="N7">
        <f>M7*1.2</f>
        <v>1367.8320100000003</v>
      </c>
    </row>
    <row r="8" spans="1:16" x14ac:dyDescent="0.25">
      <c r="A8" s="8">
        <v>2</v>
      </c>
      <c r="B8" s="2" t="s">
        <v>11</v>
      </c>
      <c r="C8" s="2">
        <f>январь!C8</f>
        <v>4</v>
      </c>
      <c r="D8" s="2">
        <f>январь!D8</f>
        <v>1</v>
      </c>
      <c r="E8" s="2"/>
      <c r="F8" s="6">
        <f>январь!F8</f>
        <v>140</v>
      </c>
      <c r="G8" s="6">
        <f>январь!G8</f>
        <v>150</v>
      </c>
      <c r="H8" s="2"/>
      <c r="I8" s="3">
        <f>январь!I8</f>
        <v>130.37553333333332</v>
      </c>
      <c r="J8" s="3">
        <f>январь!J8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8">
        <v>3</v>
      </c>
      <c r="B11" s="2" t="s">
        <v>13</v>
      </c>
      <c r="C11" s="2"/>
      <c r="D11" s="2">
        <f>январь!D11</f>
        <v>1</v>
      </c>
      <c r="E11" s="2"/>
      <c r="F11" s="2"/>
      <c r="G11" s="6">
        <f>январь!G11</f>
        <v>500</v>
      </c>
      <c r="H11" s="2"/>
      <c r="I11" s="2"/>
      <c r="J11" s="3">
        <f>январь!J11</f>
        <v>474.69675833333338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5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5" spans="1:11" x14ac:dyDescent="0.25">
      <c r="A25" s="14" t="s">
        <v>19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view="pageBreakPreview" zoomScaleNormal="100" zoomScaleSheetLayoutView="100" workbookViewId="0">
      <selection activeCell="J12" sqref="J12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9" t="s">
        <v>5</v>
      </c>
      <c r="D4" s="9" t="s">
        <v>6</v>
      </c>
      <c r="E4" s="9" t="s">
        <v>7</v>
      </c>
      <c r="F4" s="9" t="s">
        <v>5</v>
      </c>
      <c r="G4" s="9" t="s">
        <v>6</v>
      </c>
      <c r="H4" s="9" t="s">
        <v>7</v>
      </c>
      <c r="I4" s="9" t="s">
        <v>5</v>
      </c>
      <c r="J4" s="9" t="s">
        <v>6</v>
      </c>
      <c r="K4" s="9" t="s">
        <v>7</v>
      </c>
    </row>
    <row r="5" spans="1:16" x14ac:dyDescent="0.25">
      <c r="A5" s="9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февраль!C7+10</f>
        <v>25</v>
      </c>
      <c r="D7" s="2"/>
      <c r="E7" s="2"/>
      <c r="F7" s="6">
        <f>февраль!F7+142.5</f>
        <v>349.5</v>
      </c>
      <c r="G7" s="6"/>
      <c r="H7" s="2"/>
      <c r="I7" s="3">
        <f>февраль!I7+0.55*10/1.2</f>
        <v>64.674300000000002</v>
      </c>
      <c r="J7" s="2"/>
      <c r="K7" s="2"/>
      <c r="M7" s="13">
        <f>I7+I8+J8+J11</f>
        <v>2134.1734416666668</v>
      </c>
      <c r="N7">
        <f>M7*1.2</f>
        <v>2561.0081300000002</v>
      </c>
    </row>
    <row r="8" spans="1:16" x14ac:dyDescent="0.25">
      <c r="A8" s="9">
        <v>2</v>
      </c>
      <c r="B8" s="2" t="s">
        <v>11</v>
      </c>
      <c r="C8" s="2">
        <f>февраль!C8</f>
        <v>4</v>
      </c>
      <c r="D8" s="2">
        <f>февраль!D8</f>
        <v>1</v>
      </c>
      <c r="E8" s="2"/>
      <c r="F8" s="6">
        <f>февраль!F8</f>
        <v>140</v>
      </c>
      <c r="G8" s="6">
        <f>февраль!G8</f>
        <v>150</v>
      </c>
      <c r="H8" s="2"/>
      <c r="I8" s="3">
        <f>февраль!I8</f>
        <v>130.37553333333332</v>
      </c>
      <c r="J8" s="3">
        <f>февраль!J8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9">
        <v>3</v>
      </c>
      <c r="B11" s="2" t="s">
        <v>13</v>
      </c>
      <c r="C11" s="2"/>
      <c r="D11" s="2">
        <f>февраль!D11+1</f>
        <v>2</v>
      </c>
      <c r="E11" s="2"/>
      <c r="F11" s="2"/>
      <c r="G11" s="6">
        <f>февраль!G11+470</f>
        <v>970</v>
      </c>
      <c r="H11" s="2"/>
      <c r="I11" s="2"/>
      <c r="J11" s="3">
        <f>февраль!J11+1187.67612/1.2</f>
        <v>1464.4268583333335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9">
        <v>4</v>
      </c>
      <c r="B14" s="11" t="s">
        <v>23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view="pageBreakPreview" topLeftCell="A4" zoomScaleNormal="100" zoomScaleSheetLayoutView="100" workbookViewId="0">
      <selection activeCell="I15" sqref="I15"/>
    </sheetView>
  </sheetViews>
  <sheetFormatPr defaultRowHeight="15" x14ac:dyDescent="0.25"/>
  <cols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0" t="s">
        <v>5</v>
      </c>
      <c r="D4" s="10" t="s">
        <v>6</v>
      </c>
      <c r="E4" s="10" t="s">
        <v>7</v>
      </c>
      <c r="F4" s="10" t="s">
        <v>5</v>
      </c>
      <c r="G4" s="10" t="s">
        <v>6</v>
      </c>
      <c r="H4" s="10" t="s">
        <v>7</v>
      </c>
      <c r="I4" s="10" t="s">
        <v>5</v>
      </c>
      <c r="J4" s="10" t="s">
        <v>6</v>
      </c>
      <c r="K4" s="10" t="s">
        <v>7</v>
      </c>
    </row>
    <row r="5" spans="1:16" x14ac:dyDescent="0.25">
      <c r="A5" s="10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март!C7+19</f>
        <v>44</v>
      </c>
      <c r="D7" s="2"/>
      <c r="E7" s="2"/>
      <c r="F7" s="6">
        <f>март!F7+237</f>
        <v>586.5</v>
      </c>
      <c r="G7" s="6"/>
      <c r="H7" s="2"/>
      <c r="I7" s="3">
        <f>март!I7+0.55*19/1.2</f>
        <v>73.382633333333331</v>
      </c>
      <c r="J7" s="2"/>
      <c r="K7" s="2"/>
      <c r="M7" s="13">
        <f>I7+I8+J8+J11</f>
        <v>2142.8817750000003</v>
      </c>
      <c r="N7" s="13">
        <f>M7*1.2</f>
        <v>2571.4581300000004</v>
      </c>
    </row>
    <row r="8" spans="1:16" x14ac:dyDescent="0.25">
      <c r="A8" s="10">
        <v>2</v>
      </c>
      <c r="B8" s="2" t="s">
        <v>11</v>
      </c>
      <c r="C8" s="2">
        <f>март!C8</f>
        <v>4</v>
      </c>
      <c r="D8" s="2">
        <f>март!D8</f>
        <v>1</v>
      </c>
      <c r="E8" s="2"/>
      <c r="F8" s="6">
        <f>март!F8</f>
        <v>140</v>
      </c>
      <c r="G8" s="6">
        <f>март!G8</f>
        <v>150</v>
      </c>
      <c r="H8" s="2"/>
      <c r="I8" s="3">
        <f>март!I8</f>
        <v>130.37553333333332</v>
      </c>
      <c r="J8" s="3">
        <f>март!J8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0">
        <v>3</v>
      </c>
      <c r="B11" s="2" t="s">
        <v>13</v>
      </c>
      <c r="C11" s="2"/>
      <c r="D11" s="2">
        <f>март!D11</f>
        <v>2</v>
      </c>
      <c r="E11" s="2"/>
      <c r="F11" s="2"/>
      <c r="G11" s="6">
        <f>март!G11</f>
        <v>970</v>
      </c>
      <c r="H11" s="2"/>
      <c r="I11" s="2"/>
      <c r="J11" s="3">
        <f>март!J11</f>
        <v>1464.4268583333335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0">
        <v>4</v>
      </c>
      <c r="B14" s="11" t="s">
        <v>23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50CA-FF32-4C35-B470-E0F19F4B225F}">
  <sheetPr>
    <pageSetUpPr fitToPage="1"/>
  </sheetPr>
  <dimension ref="A1:P21"/>
  <sheetViews>
    <sheetView tabSelected="1" view="pageBreakPreview" topLeftCell="A4" zoomScaleNormal="100" zoomScaleSheetLayoutView="100" workbookViewId="0">
      <selection activeCell="N12" sqref="N12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2" t="s">
        <v>5</v>
      </c>
      <c r="D4" s="12" t="s">
        <v>6</v>
      </c>
      <c r="E4" s="12" t="s">
        <v>7</v>
      </c>
      <c r="F4" s="12" t="s">
        <v>5</v>
      </c>
      <c r="G4" s="12" t="s">
        <v>6</v>
      </c>
      <c r="H4" s="12" t="s">
        <v>7</v>
      </c>
      <c r="I4" s="12" t="s">
        <v>5</v>
      </c>
      <c r="J4" s="12" t="s">
        <v>6</v>
      </c>
      <c r="K4" s="12" t="s">
        <v>7</v>
      </c>
    </row>
    <row r="5" spans="1:16" x14ac:dyDescent="0.25">
      <c r="A5" s="12">
        <v>1</v>
      </c>
      <c r="B5" s="2" t="s">
        <v>8</v>
      </c>
      <c r="C5" s="2"/>
      <c r="D5" s="2"/>
      <c r="E5" s="2"/>
      <c r="F5" s="2"/>
      <c r="G5" s="2"/>
      <c r="H5" s="2"/>
      <c r="I5" s="20"/>
      <c r="J5" s="2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20"/>
      <c r="J6" s="2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апрель!C7+11</f>
        <v>55</v>
      </c>
      <c r="D7" s="2"/>
      <c r="E7" s="2"/>
      <c r="F7" s="6">
        <f>апрель!F7+132</f>
        <v>718.5</v>
      </c>
      <c r="G7" s="6"/>
      <c r="H7" s="2"/>
      <c r="I7" s="20">
        <f>апрель!I7+(0.55*11)/1.2</f>
        <v>78.424300000000002</v>
      </c>
      <c r="J7" s="20"/>
      <c r="K7" s="2"/>
      <c r="M7" s="21">
        <f>I7+I8+J8+J11+I11</f>
        <v>6756.5800750000008</v>
      </c>
      <c r="N7" s="21">
        <f>M7*1.2</f>
        <v>8107.8960900000002</v>
      </c>
    </row>
    <row r="8" spans="1:16" x14ac:dyDescent="0.25">
      <c r="A8" s="12">
        <v>2</v>
      </c>
      <c r="B8" s="2" t="s">
        <v>11</v>
      </c>
      <c r="C8" s="2">
        <f>апрель!C8</f>
        <v>4</v>
      </c>
      <c r="D8" s="2">
        <f>апрель!D8</f>
        <v>1</v>
      </c>
      <c r="E8" s="2"/>
      <c r="F8" s="6">
        <f>апрель!F8</f>
        <v>140</v>
      </c>
      <c r="G8" s="6">
        <f>март!G8</f>
        <v>150</v>
      </c>
      <c r="H8" s="2"/>
      <c r="I8" s="20">
        <f>апрель!I8</f>
        <v>130.37553333333332</v>
      </c>
      <c r="J8" s="20">
        <f>апрель!J8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0"/>
      <c r="J9" s="2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0"/>
      <c r="J10" s="20"/>
      <c r="K10" s="2"/>
    </row>
    <row r="11" spans="1:16" x14ac:dyDescent="0.25">
      <c r="A11" s="12">
        <v>3</v>
      </c>
      <c r="B11" s="2" t="s">
        <v>13</v>
      </c>
      <c r="C11" s="2">
        <v>1</v>
      </c>
      <c r="D11" s="2">
        <f>апрель!D11</f>
        <v>2</v>
      </c>
      <c r="E11" s="2"/>
      <c r="F11" s="2">
        <v>239.8</v>
      </c>
      <c r="G11" s="6">
        <f>апрель!G11</f>
        <v>970</v>
      </c>
      <c r="H11" s="2"/>
      <c r="I11" s="20">
        <f>5530.38796/1.2</f>
        <v>4608.656633333334</v>
      </c>
      <c r="J11" s="20">
        <f>апрель!J11</f>
        <v>1464.4268583333335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0"/>
      <c r="J12" s="2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0"/>
      <c r="J13" s="20"/>
      <c r="K13" s="2"/>
    </row>
    <row r="14" spans="1:16" x14ac:dyDescent="0.25">
      <c r="A14" s="12">
        <v>4</v>
      </c>
      <c r="B14" s="11" t="s">
        <v>23</v>
      </c>
      <c r="C14" s="2"/>
      <c r="D14" s="2"/>
      <c r="E14" s="2"/>
      <c r="F14" s="2"/>
      <c r="G14" s="2"/>
      <c r="H14" s="2"/>
      <c r="I14" s="20"/>
      <c r="J14" s="2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10FB2FF-6CC4-44A8-A4C6-F6CCF74BE00A}"/>
    <hyperlink ref="B10" location="Par2094" display="Par2094" xr:uid="{8D0113A4-16CD-46A1-B21A-86B58BCA36C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январь</vt:lpstr>
      <vt:lpstr>февраль</vt:lpstr>
      <vt:lpstr>март</vt:lpstr>
      <vt:lpstr>апрель</vt:lpstr>
      <vt:lpstr>май</vt:lpstr>
      <vt:lpstr>апрель!Область_печати</vt:lpstr>
      <vt:lpstr>май!Область_печати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2022-06-03T04:20:55Z</dcterms:modified>
</cp:coreProperties>
</file>