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1\"/>
    </mc:Choice>
  </mc:AlternateContent>
  <xr:revisionPtr revIDLastSave="0" documentId="13_ncr:1_{4426F826-981A-4D45-9BF1-8980E704BCAA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январь 2021" sheetId="2" state="hidden" r:id="rId1"/>
    <sheet name="февраль 2021" sheetId="3" state="hidden" r:id="rId2"/>
    <sheet name="март 2021" sheetId="4" state="hidden" r:id="rId3"/>
    <sheet name="апрель 2021" sheetId="5" state="hidden" r:id="rId4"/>
    <sheet name="май 2021" sheetId="6" state="hidden" r:id="rId5"/>
    <sheet name="июнь 2021" sheetId="7" state="hidden" r:id="rId6"/>
    <sheet name="июль 2021" sheetId="9" state="hidden" r:id="rId7"/>
    <sheet name="август 2021" sheetId="10" state="hidden" r:id="rId8"/>
    <sheet name="сентябрь 2021" sheetId="11" state="hidden" r:id="rId9"/>
    <sheet name="октябрь 2021" sheetId="12" state="hidden" r:id="rId10"/>
    <sheet name="ноябрь 2021" sheetId="13" state="hidden" r:id="rId11"/>
    <sheet name="декабрь 2021" sheetId="14" r:id="rId12"/>
  </sheets>
  <definedNames>
    <definedName name="_xlnm.Print_Area" localSheetId="7">'август 2021'!$A$1:$K$25</definedName>
    <definedName name="_xlnm.Print_Area" localSheetId="3">'апрель 2021'!$A$1:$K$25</definedName>
    <definedName name="_xlnm.Print_Area" localSheetId="11">'декабрь 2021'!$A$1:$K$25</definedName>
    <definedName name="_xlnm.Print_Area" localSheetId="6">'июль 2021'!$A$1:$K$25</definedName>
    <definedName name="_xlnm.Print_Area" localSheetId="5">'июнь 2021'!$A$1:$K$25</definedName>
    <definedName name="_xlnm.Print_Area" localSheetId="4">'май 2021'!$A$1:$K$25</definedName>
    <definedName name="_xlnm.Print_Area" localSheetId="2">'март 2021'!$A$1:$K$25</definedName>
    <definedName name="_xlnm.Print_Area" localSheetId="10">'ноябрь 2021'!$A$1:$K$25</definedName>
    <definedName name="_xlnm.Print_Area" localSheetId="9">'октябрь 2021'!$A$1:$K$25</definedName>
    <definedName name="_xlnm.Print_Area" localSheetId="8">'сентябрь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 l="1"/>
  <c r="F8" i="14"/>
  <c r="I8" i="14"/>
  <c r="I7" i="14"/>
  <c r="F7" i="14"/>
  <c r="C7" i="14"/>
  <c r="I11" i="14"/>
  <c r="M7" i="14"/>
  <c r="N7" i="14" s="1"/>
  <c r="F11" i="14"/>
  <c r="C11" i="14"/>
  <c r="I8" i="13"/>
  <c r="F8" i="13"/>
  <c r="C8" i="13"/>
  <c r="I7" i="13"/>
  <c r="F7" i="13"/>
  <c r="C7" i="13"/>
  <c r="I11" i="13"/>
  <c r="F11" i="13"/>
  <c r="C11" i="13"/>
  <c r="I7" i="12"/>
  <c r="I8" i="12"/>
  <c r="F8" i="12"/>
  <c r="C8" i="12"/>
  <c r="F7" i="12"/>
  <c r="C7" i="12"/>
  <c r="I11" i="12"/>
  <c r="F11" i="12"/>
  <c r="C11" i="12"/>
  <c r="C7" i="11"/>
  <c r="I8" i="2"/>
  <c r="I7" i="3"/>
  <c r="F8" i="11"/>
  <c r="C8" i="11"/>
  <c r="F7" i="11"/>
  <c r="I11" i="11"/>
  <c r="F11" i="11"/>
  <c r="C11" i="11"/>
  <c r="I11" i="10"/>
  <c r="F11" i="10"/>
  <c r="C11" i="7"/>
  <c r="C11" i="9" s="1"/>
  <c r="C11" i="10" s="1"/>
  <c r="I11" i="6"/>
  <c r="I11" i="7" s="1"/>
  <c r="I11" i="9" s="1"/>
  <c r="F11" i="6"/>
  <c r="F11" i="7" s="1"/>
  <c r="F11" i="9" s="1"/>
  <c r="C11" i="6"/>
  <c r="I11" i="5"/>
  <c r="M7" i="13" l="1"/>
  <c r="N7" i="13" s="1"/>
  <c r="M7" i="12"/>
  <c r="N7" i="12" s="1"/>
  <c r="F8" i="3"/>
  <c r="F8" i="4" s="1"/>
  <c r="F8" i="5" s="1"/>
  <c r="F8" i="6" s="1"/>
  <c r="F8" i="7" s="1"/>
  <c r="F8" i="9" s="1"/>
  <c r="F8" i="10" s="1"/>
  <c r="C7" i="3"/>
  <c r="C7" i="4" s="1"/>
  <c r="C7" i="5" s="1"/>
  <c r="C7" i="6" s="1"/>
  <c r="C7" i="7" s="1"/>
  <c r="C7" i="9" s="1"/>
  <c r="C7" i="10" s="1"/>
  <c r="I7" i="2"/>
  <c r="I7" i="4" s="1"/>
  <c r="I7" i="5" s="1"/>
  <c r="I8" i="3"/>
  <c r="I8" i="4" s="1"/>
  <c r="M7" i="2"/>
  <c r="N7" i="2" s="1"/>
  <c r="F7" i="2"/>
  <c r="F7" i="3" s="1"/>
  <c r="F7" i="4" s="1"/>
  <c r="F7" i="5" s="1"/>
  <c r="F7" i="6" s="1"/>
  <c r="F7" i="7" s="1"/>
  <c r="F7" i="9" s="1"/>
  <c r="F7" i="10" s="1"/>
  <c r="C7" i="2"/>
  <c r="C8" i="2"/>
  <c r="C8" i="3" s="1"/>
  <c r="C8" i="4" s="1"/>
  <c r="C8" i="5" s="1"/>
  <c r="C8" i="6" s="1"/>
  <c r="C8" i="7" s="1"/>
  <c r="C8" i="9" s="1"/>
  <c r="C8" i="10" s="1"/>
  <c r="M7" i="4" l="1"/>
  <c r="N7" i="4" s="1"/>
  <c r="I8" i="5"/>
  <c r="I8" i="6" s="1"/>
  <c r="I8" i="7" s="1"/>
  <c r="I8" i="9" s="1"/>
  <c r="I8" i="10" s="1"/>
  <c r="I8" i="11" s="1"/>
  <c r="M7" i="5"/>
  <c r="N7" i="5" s="1"/>
  <c r="I7" i="6"/>
  <c r="M7" i="3"/>
  <c r="N7" i="3" s="1"/>
  <c r="I7" i="7" l="1"/>
  <c r="M7" i="6"/>
  <c r="N7" i="6" s="1"/>
  <c r="I7" i="9" l="1"/>
  <c r="M7" i="7"/>
  <c r="N7" i="7" s="1"/>
  <c r="M7" i="9" l="1"/>
  <c r="N7" i="9" s="1"/>
  <c r="I7" i="10"/>
  <c r="M7" i="10" l="1"/>
  <c r="N7" i="10" s="1"/>
  <c r="I7" i="11"/>
  <c r="M7" i="11" s="1"/>
  <c r="N7" i="11" s="1"/>
</calcChain>
</file>

<file path=xl/sharedStrings.xml><?xml version="1.0" encoding="utf-8"?>
<sst xmlns="http://schemas.openxmlformats.org/spreadsheetml/2006/main" count="396" uniqueCount="32">
  <si>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</si>
  <si>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</si>
  <si>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</si>
  <si>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</si>
  <si>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</si>
  <si>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</si>
  <si>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</si>
  <si>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</si>
  <si>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</si>
  <si>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</si>
  <si>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</si>
  <si>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</si>
  <si>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</si>
  <si>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</si>
  <si>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</si>
  <si>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</si>
  <si>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</si>
  <si>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</si>
  <si>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</si>
  <si>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</si>
  <si>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</si>
  <si>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</si>
  <si>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</si>
  <si>
    <t>ИНФОРМАЦИЯ
об осуществлении технологического присоединения
по договорам, заключенным ООО ЭСК "Энергия"
за январь-апрель 2021 года</t>
  </si>
  <si>
    <t>ИНФОРМАЦИЯ
об осуществлении технологического присоединения
по договорам, заключенным ООО ЭСК "Энергия"
за январь-май 2021 года</t>
  </si>
  <si>
    <t>ИНФОРМАЦИЯ
об осуществлении технологического присоединения
по договорам, заключенным ООО ЭСК "Энергия"
за январь-июнь 2021 года</t>
  </si>
  <si>
    <t>ИНФОРМАЦИЯ
об осуществлении технологического присоединения
по договорам, заключенным ООО ЭСК "Энергия"
за январь-июль 2021 года</t>
  </si>
  <si>
    <t>ИНФОРМАЦИЯ
об осуществлении технологического присоединения
по договорам, заключенным ООО ЭСК "Энергия"
за январь-август 2021 года</t>
  </si>
  <si>
    <t>ИНФОРМАЦИЯ
об осуществлении технологического присоединения
по договорам, заключенным ООО ЭСК "Энергия"
за январь-сентябрь 2021 года</t>
  </si>
  <si>
    <t>ИНФОРМАЦИЯ
об осуществлении технологического присоединения
по договорам, заключенным ООО ЭСК "Энергия"
за январь-октябрь 2021 года</t>
  </si>
  <si>
    <t>ИНФОРМАЦИЯ
об осуществлении технологического присоединения
по договорам, заключенным ООО ЭСК "Энергия"
за январь-ноябрь 2021 года</t>
  </si>
  <si>
    <t>ИНФОРМАЦИЯ
об осуществлении технологического присоединения
по договорам, заключенным ООО ЭСК "Энергия"
за январь-декабрь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</si>
</sst>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topLeftCell="A13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18.535758333333334</v>
      </c>
      <c r="N7">
        <f>M7*1.2</f>
        <v>22.242909999999998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12.89291/1.2</f>
        <v>10.744091666666668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2021'!I7+24*0.55/1.2+54.53291/1.2</f>
        <v>64.235758333333337</v>
      </c>
      <c r="J7" s="2"/>
      <c r="K7" s="2"/>
      <c r="M7" s="7">
        <f>I7+I8+I10+J10+J13+I13</f>
        <v>155.24784166666666</v>
      </c>
      <c r="N7">
        <f>M7*1.2</f>
        <v>186.29740999999999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91.012083333333337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</v>
      </c>
      <c r="N7">
        <f>M7*1.2</f>
        <v>268.33031999999997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149.74784166666666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20D-C08A-48BA-93DF-5EBB603AD82D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'март 2021'!C7+12</f>
        <v>75</v>
      </c>
      <c r="D7" s="2"/>
      <c r="E7" s="2"/>
      <c r="F7" s="6">
        <f>'март 2021'!F7+170</f>
        <v>1077.5</v>
      </c>
      <c r="G7" s="6"/>
      <c r="H7" s="2"/>
      <c r="I7" s="3">
        <f>'март 2021'!I7+0.55*12/1.2</f>
        <v>79.360758333333337</v>
      </c>
      <c r="J7" s="2"/>
      <c r="K7" s="2"/>
      <c r="M7" s="7">
        <f>I7+I8+I10+J10+J13+I13+I11+J11</f>
        <v>304.74990833333334</v>
      </c>
      <c r="N7">
        <f>M7*1.2</f>
        <v>365.69988999999998</v>
      </c>
    </row>
    <row r="8" spans="1:16" x14ac:dyDescent="0.25">
      <c r="A8" s="10">
        <v>2</v>
      </c>
      <c r="B8" s="2" t="s">
        <v>11</v>
      </c>
      <c r="C8" s="2">
        <f>'март 2021'!C8</f>
        <v>12</v>
      </c>
      <c r="D8" s="2"/>
      <c r="E8" s="2"/>
      <c r="F8" s="6">
        <f>'март 2021'!F8</f>
        <v>365</v>
      </c>
      <c r="G8" s="6"/>
      <c r="H8" s="2"/>
      <c r="I8" s="3">
        <f>'март 2021'!I8</f>
        <v>149.74784166666666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>
        <v>1</v>
      </c>
      <c r="D11" s="2"/>
      <c r="E11" s="2"/>
      <c r="F11" s="6">
        <v>100</v>
      </c>
      <c r="G11" s="2"/>
      <c r="H11" s="2"/>
      <c r="I11" s="3">
        <f>90.76957/1.2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AE5389E-A677-4198-9B38-94D35A8E7F81}"/>
    <hyperlink ref="B10" location="Par2094" display="Par2094" xr:uid="{6BD637B3-7358-41D8-A7FD-BFE8FD3E1C1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3953-4C3F-474D-B2E1-E3422DCEB869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1" t="s">
        <v>5</v>
      </c>
      <c r="D4" s="11" t="s">
        <v>6</v>
      </c>
      <c r="E4" s="11" t="s">
        <v>7</v>
      </c>
      <c r="F4" s="11" t="s">
        <v>5</v>
      </c>
      <c r="G4" s="11" t="s">
        <v>6</v>
      </c>
      <c r="H4" s="11" t="s">
        <v>7</v>
      </c>
      <c r="I4" s="11" t="s">
        <v>5</v>
      </c>
      <c r="J4" s="11" t="s">
        <v>6</v>
      </c>
      <c r="K4" s="11" t="s">
        <v>7</v>
      </c>
    </row>
    <row r="5" spans="1:16" x14ac:dyDescent="0.25">
      <c r="A5" s="1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'апрель 2021'!C7+10</f>
        <v>85</v>
      </c>
      <c r="D7" s="2"/>
      <c r="E7" s="2"/>
      <c r="F7" s="6">
        <f>'апрель 2021'!F7+140</f>
        <v>1217.5</v>
      </c>
      <c r="G7" s="6"/>
      <c r="H7" s="2"/>
      <c r="I7" s="3">
        <f>'апрель 2021'!I7+10*0.55/1.2</f>
        <v>83.944091666666665</v>
      </c>
      <c r="J7" s="2"/>
      <c r="K7" s="2"/>
      <c r="M7" s="7">
        <f>I7+I8+I10+J10+J13+I13+I11+J11</f>
        <v>2882.3782500000002</v>
      </c>
      <c r="N7">
        <f>M7*1.2</f>
        <v>3458.8539000000001</v>
      </c>
    </row>
    <row r="8" spans="1:16" x14ac:dyDescent="0.25">
      <c r="A8" s="11">
        <v>2</v>
      </c>
      <c r="B8" s="2" t="s">
        <v>11</v>
      </c>
      <c r="C8" s="2">
        <f>'апрель 2021'!C8+1</f>
        <v>13</v>
      </c>
      <c r="D8" s="2"/>
      <c r="E8" s="2"/>
      <c r="F8" s="6">
        <f>'апрель 2021'!F8+20</f>
        <v>385</v>
      </c>
      <c r="G8" s="6"/>
      <c r="H8" s="2"/>
      <c r="I8" s="3">
        <f>'апрель 2021'!I8+3087.65401/1.2</f>
        <v>2722.7928500000003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1">
        <v>3</v>
      </c>
      <c r="B11" s="2" t="s">
        <v>13</v>
      </c>
      <c r="C11" s="2">
        <f>'апрель 2021'!C11</f>
        <v>1</v>
      </c>
      <c r="D11" s="2"/>
      <c r="E11" s="2"/>
      <c r="F11" s="6">
        <f>'апрель 2021'!F11</f>
        <v>100</v>
      </c>
      <c r="G11" s="2"/>
      <c r="H11" s="2"/>
      <c r="I11" s="3">
        <f>'апрель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419CAB2-F980-418B-A6C1-6A11524E52FD}"/>
    <hyperlink ref="B10" location="Par2094" display="Par2094" xr:uid="{F68D4809-5129-4340-8D07-BE3DF853C3D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2398-A910-4C2A-828B-B3E4EED7F30A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'май 2021'!C7+18</f>
        <v>103</v>
      </c>
      <c r="D7" s="2"/>
      <c r="E7" s="2"/>
      <c r="F7" s="6">
        <f>'май 2021'!F7+259</f>
        <v>1476.5</v>
      </c>
      <c r="G7" s="6"/>
      <c r="H7" s="2"/>
      <c r="I7" s="3">
        <f>'май 2021'!I7+18*0.55/1.2</f>
        <v>92.194091666666665</v>
      </c>
      <c r="J7" s="2"/>
      <c r="K7" s="2"/>
      <c r="M7" s="7">
        <f>I7+I8+I10+J10+J13+I13+I11+J11</f>
        <v>3031.338666666667</v>
      </c>
      <c r="N7">
        <f>M7*1.2</f>
        <v>3637.6064000000001</v>
      </c>
    </row>
    <row r="8" spans="1:16" x14ac:dyDescent="0.25">
      <c r="A8" s="12">
        <v>2</v>
      </c>
      <c r="B8" s="2" t="s">
        <v>11</v>
      </c>
      <c r="C8" s="2">
        <f>'май 2021'!C8+3</f>
        <v>16</v>
      </c>
      <c r="D8" s="2"/>
      <c r="E8" s="2"/>
      <c r="F8" s="6">
        <f>'май 2021'!F8+245.2</f>
        <v>630.20000000000005</v>
      </c>
      <c r="G8" s="6"/>
      <c r="H8" s="2"/>
      <c r="I8" s="3">
        <f>'май 2021'!I8+168.8525/1.2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2">
        <v>3</v>
      </c>
      <c r="B11" s="2" t="s">
        <v>13</v>
      </c>
      <c r="C11" s="2">
        <f>'май 2021'!C11</f>
        <v>1</v>
      </c>
      <c r="D11" s="2"/>
      <c r="E11" s="2"/>
      <c r="F11" s="6">
        <f>'май 2021'!F11</f>
        <v>100</v>
      </c>
      <c r="G11" s="2"/>
      <c r="H11" s="2"/>
      <c r="I11" s="3">
        <f>'май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2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2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2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567B852E-CEFC-4EE5-A29A-D026DF8068C6}"/>
    <hyperlink ref="B10" location="Par2094" display="Par2094" xr:uid="{24B4E598-F5CF-43A1-A38E-AEB8932E893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15C8-8245-4B4B-900C-1BDA536D082F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3" t="s">
        <v>5</v>
      </c>
      <c r="D4" s="13" t="s">
        <v>6</v>
      </c>
      <c r="E4" s="13" t="s">
        <v>7</v>
      </c>
      <c r="F4" s="13" t="s">
        <v>5</v>
      </c>
      <c r="G4" s="13" t="s">
        <v>6</v>
      </c>
      <c r="H4" s="13" t="s">
        <v>7</v>
      </c>
      <c r="I4" s="13" t="s">
        <v>5</v>
      </c>
      <c r="J4" s="13" t="s">
        <v>6</v>
      </c>
      <c r="K4" s="13" t="s">
        <v>7</v>
      </c>
    </row>
    <row r="5" spans="1:16" x14ac:dyDescent="0.25">
      <c r="A5" s="13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'июнь 2021'!C7+30</f>
        <v>133</v>
      </c>
      <c r="D7" s="2"/>
      <c r="E7" s="2"/>
      <c r="F7" s="6">
        <f>'июнь 2021'!F7+400</f>
        <v>1876.5</v>
      </c>
      <c r="G7" s="6"/>
      <c r="H7" s="2"/>
      <c r="I7" s="3">
        <f>'июнь 2021'!I7+(29*0.55+7.0614)/1.2</f>
        <v>111.37025833333334</v>
      </c>
      <c r="J7" s="2"/>
      <c r="K7" s="2"/>
      <c r="M7" s="7">
        <f>I7+I8+I10+J10+J13+I13+I11+J11</f>
        <v>3050.5148333333336</v>
      </c>
      <c r="N7">
        <f>M7*1.2</f>
        <v>3660.6178000000004</v>
      </c>
    </row>
    <row r="8" spans="1:16" x14ac:dyDescent="0.25">
      <c r="A8" s="13">
        <v>2</v>
      </c>
      <c r="B8" s="2" t="s">
        <v>11</v>
      </c>
      <c r="C8" s="2">
        <f>'июнь 2021'!C8</f>
        <v>16</v>
      </c>
      <c r="D8" s="2"/>
      <c r="E8" s="2"/>
      <c r="F8" s="6">
        <f>'июнь 2021'!F8</f>
        <v>630.20000000000005</v>
      </c>
      <c r="G8" s="6"/>
      <c r="H8" s="2"/>
      <c r="I8" s="3">
        <f>'июнь 2021'!I8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3">
        <v>3</v>
      </c>
      <c r="B11" s="2" t="s">
        <v>13</v>
      </c>
      <c r="C11" s="2">
        <f>'июнь 2021'!C11</f>
        <v>1</v>
      </c>
      <c r="D11" s="2"/>
      <c r="E11" s="2"/>
      <c r="F11" s="6">
        <f>'июнь 2021'!F11</f>
        <v>100</v>
      </c>
      <c r="G11" s="2"/>
      <c r="H11" s="2"/>
      <c r="I11" s="3">
        <f>'июнь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3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3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3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F508F9A-2E4F-4B70-A45F-08F10DA8E435}"/>
    <hyperlink ref="B10" location="Par2094" display="Par2094" xr:uid="{49130B66-A521-46AD-BA28-E466B7AB10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3740-9680-43B0-949C-0A227B5FAC11}">
  <sheetPr>
    <pageSetUpPr fitToPage="1"/>
  </sheetPr>
  <dimension ref="A1:P25"/>
  <sheetViews>
    <sheetView view="pageBreakPreview" zoomScaleNormal="100" zoomScaleSheetLayoutView="100" workbookViewId="0">
      <selection activeCell="B58" sqref="B5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'июль 2021'!C7+24</f>
        <v>157</v>
      </c>
      <c r="D7" s="2"/>
      <c r="E7" s="2"/>
      <c r="F7" s="16">
        <f>'июль 2021'!F7+301</f>
        <v>2177.5</v>
      </c>
      <c r="G7" s="15"/>
      <c r="H7" s="15"/>
      <c r="I7" s="15">
        <f>'июль 2021'!I7+0.55*24/1.2</f>
        <v>122.37025833333334</v>
      </c>
      <c r="J7" s="2"/>
      <c r="K7" s="2"/>
      <c r="M7" s="7">
        <f>I7+I8+I10+J10+J13+I13+I11+J11</f>
        <v>3061.5148333333336</v>
      </c>
      <c r="N7">
        <f>M7*1.2</f>
        <v>3673.8178000000003</v>
      </c>
    </row>
    <row r="8" spans="1:16" x14ac:dyDescent="0.25">
      <c r="A8" s="14">
        <v>2</v>
      </c>
      <c r="B8" s="2" t="s">
        <v>11</v>
      </c>
      <c r="C8" s="2">
        <f>'июль 2021'!C8</f>
        <v>16</v>
      </c>
      <c r="D8" s="2"/>
      <c r="E8" s="2"/>
      <c r="F8" s="16">
        <f>'июль 2021'!F8</f>
        <v>630.20000000000005</v>
      </c>
      <c r="G8" s="15"/>
      <c r="H8" s="15"/>
      <c r="I8" s="15">
        <f>'июль 2021'!I8</f>
        <v>2863.5032666666671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4">
        <v>3</v>
      </c>
      <c r="B11" s="2" t="s">
        <v>13</v>
      </c>
      <c r="C11" s="2">
        <f>'июль 2021'!C11</f>
        <v>1</v>
      </c>
      <c r="D11" s="2"/>
      <c r="E11" s="2"/>
      <c r="F11" s="16">
        <f>'июль 2021'!F11</f>
        <v>100</v>
      </c>
      <c r="G11" s="15"/>
      <c r="H11" s="15"/>
      <c r="I11" s="15">
        <f>'июль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4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4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4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FCD782E-1E9B-414E-BC1C-38911D7FAF09}"/>
    <hyperlink ref="B10" location="Par2094" display="Par2094" xr:uid="{60865F56-DB88-48BA-815E-7574A9A97EE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0875-B633-45BC-93E7-A9904B33818B}">
  <sheetPr>
    <pageSetUpPr fitToPage="1"/>
  </sheetPr>
  <dimension ref="A1:P25"/>
  <sheetViews>
    <sheetView view="pageBreakPreview" zoomScaleNormal="100" zoomScaleSheetLayoutView="100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'август 2021'!C7+19</f>
        <v>176</v>
      </c>
      <c r="D7" s="2"/>
      <c r="E7" s="2"/>
      <c r="F7" s="16">
        <f>'август 2021'!F7+264</f>
        <v>2441.5</v>
      </c>
      <c r="G7" s="15"/>
      <c r="H7" s="15"/>
      <c r="I7" s="15">
        <f>'август 2021'!I7+0.55*19/1.2</f>
        <v>131.07859166666668</v>
      </c>
      <c r="J7" s="2"/>
      <c r="K7" s="2"/>
      <c r="M7" s="7">
        <f>I7+I8+I10+J10+J13+I13+I11+J11</f>
        <v>3159.7314916666669</v>
      </c>
      <c r="N7">
        <f>M7*1.2</f>
        <v>3791.6777900000002</v>
      </c>
    </row>
    <row r="8" spans="1:16" x14ac:dyDescent="0.25">
      <c r="A8" s="17">
        <v>2</v>
      </c>
      <c r="B8" s="2" t="s">
        <v>11</v>
      </c>
      <c r="C8" s="2">
        <f>'август 2021'!C8+3</f>
        <v>19</v>
      </c>
      <c r="D8" s="2"/>
      <c r="E8" s="2"/>
      <c r="F8" s="16">
        <f>'август 2021'!F8+126</f>
        <v>756.2</v>
      </c>
      <c r="G8" s="15"/>
      <c r="H8" s="15"/>
      <c r="I8" s="15">
        <f>'август 2021'!I8+107.40999/1.2</f>
        <v>2953.0115916666668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7">
        <v>3</v>
      </c>
      <c r="B11" s="2" t="s">
        <v>13</v>
      </c>
      <c r="C11" s="2">
        <f>'август 2021'!C11</f>
        <v>1</v>
      </c>
      <c r="D11" s="2"/>
      <c r="E11" s="2"/>
      <c r="F11" s="16">
        <f>'август 2021'!F11</f>
        <v>100</v>
      </c>
      <c r="G11" s="15"/>
      <c r="H11" s="15"/>
      <c r="I11" s="15">
        <f>'август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7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7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7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E4FA354D-6158-44FC-806E-4D04A7952E52}"/>
    <hyperlink ref="B10" location="Par2094" display="Par2094" xr:uid="{1948C524-2011-445E-8F3F-D775A08D422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14E3-9B06-4324-9A5D-AACBD1E03F8F}">
  <sheetPr>
    <pageSetUpPr fitToPage="1"/>
  </sheetPr>
  <dimension ref="A1:P25"/>
  <sheetViews>
    <sheetView view="pageBreakPreview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8" t="s">
        <v>5</v>
      </c>
      <c r="D4" s="18" t="s">
        <v>6</v>
      </c>
      <c r="E4" s="18" t="s">
        <v>7</v>
      </c>
      <c r="F4" s="18" t="s">
        <v>5</v>
      </c>
      <c r="G4" s="18" t="s">
        <v>6</v>
      </c>
      <c r="H4" s="18" t="s">
        <v>7</v>
      </c>
      <c r="I4" s="18" t="s">
        <v>5</v>
      </c>
      <c r="J4" s="18" t="s">
        <v>6</v>
      </c>
      <c r="K4" s="18" t="s">
        <v>7</v>
      </c>
    </row>
    <row r="5" spans="1:16" x14ac:dyDescent="0.25">
      <c r="A5" s="1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'сентябрь 2021'!C7+7</f>
        <v>183</v>
      </c>
      <c r="D7" s="2"/>
      <c r="E7" s="2"/>
      <c r="F7" s="16">
        <f>'сентябрь 2021'!F7+98</f>
        <v>2539.5</v>
      </c>
      <c r="G7" s="15"/>
      <c r="H7" s="15"/>
      <c r="I7" s="15">
        <f>'сентябрь 2021'!I7+10.36104/1.2</f>
        <v>139.71279166666667</v>
      </c>
      <c r="J7" s="2"/>
      <c r="K7" s="2"/>
      <c r="M7" s="7">
        <f>I7+I8+I10+J10+J13+I13+I11+J11</f>
        <v>3297.6813000000002</v>
      </c>
      <c r="N7">
        <f>M7*1.2</f>
        <v>3957.21756</v>
      </c>
    </row>
    <row r="8" spans="1:16" x14ac:dyDescent="0.25">
      <c r="A8" s="18">
        <v>2</v>
      </c>
      <c r="B8" s="2" t="s">
        <v>11</v>
      </c>
      <c r="C8" s="2">
        <f>'сентябрь 2021'!C8+2</f>
        <v>21</v>
      </c>
      <c r="D8" s="2"/>
      <c r="E8" s="2"/>
      <c r="F8" s="16">
        <f>'сентябрь 2021'!F8+155</f>
        <v>911.2</v>
      </c>
      <c r="G8" s="15"/>
      <c r="H8" s="15"/>
      <c r="I8" s="15">
        <f>'сентябрь 2021'!I8+155.17873/1.2</f>
        <v>3082.3272000000002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8">
        <v>3</v>
      </c>
      <c r="B11" s="2" t="s">
        <v>13</v>
      </c>
      <c r="C11" s="2">
        <f>'сентябрь 2021'!C11</f>
        <v>1</v>
      </c>
      <c r="D11" s="2"/>
      <c r="E11" s="2"/>
      <c r="F11" s="16">
        <f>'сентябрь 2021'!F11</f>
        <v>100</v>
      </c>
      <c r="G11" s="15"/>
      <c r="H11" s="15"/>
      <c r="I11" s="15">
        <f>'сентябрь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576877C-5A2F-4E8D-A164-A969CDD16263}"/>
    <hyperlink ref="B10" location="Par2094" display="Par2094" xr:uid="{594F956B-C157-473C-AE25-B04F9D039E1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6DFE-8D07-43F6-B515-5975B3DCC0E0}">
  <sheetPr>
    <pageSetUpPr fitToPage="1"/>
  </sheetPr>
  <dimension ref="A1:P25"/>
  <sheetViews>
    <sheetView view="pageBreakPreview" topLeftCell="A4" zoomScaleNormal="100" zoomScaleSheetLayoutView="100" workbookViewId="0">
      <selection activeCell="H16" sqref="H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19" t="s">
        <v>5</v>
      </c>
      <c r="D4" s="19" t="s">
        <v>6</v>
      </c>
      <c r="E4" s="19" t="s">
        <v>7</v>
      </c>
      <c r="F4" s="19" t="s">
        <v>5</v>
      </c>
      <c r="G4" s="19" t="s">
        <v>6</v>
      </c>
      <c r="H4" s="19" t="s">
        <v>7</v>
      </c>
      <c r="I4" s="19" t="s">
        <v>5</v>
      </c>
      <c r="J4" s="19" t="s">
        <v>6</v>
      </c>
      <c r="K4" s="19" t="s">
        <v>7</v>
      </c>
    </row>
    <row r="5" spans="1:16" x14ac:dyDescent="0.25">
      <c r="A5" s="1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'октябрь 2021'!C7+9</f>
        <v>192</v>
      </c>
      <c r="D7" s="2"/>
      <c r="E7" s="2"/>
      <c r="F7" s="16">
        <f>'октябрь 2021'!F7+127.5</f>
        <v>2667</v>
      </c>
      <c r="G7" s="15"/>
      <c r="H7" s="15"/>
      <c r="I7" s="15">
        <f>'октябрь 2021'!I7+9*0.55/1.2</f>
        <v>143.83779166666667</v>
      </c>
      <c r="J7" s="2"/>
      <c r="K7" s="2"/>
      <c r="M7" s="7">
        <f>I7+I8+I10+J10+J13+I13+I11+J11</f>
        <v>3373.3103916666669</v>
      </c>
      <c r="N7">
        <f>M7*1.2</f>
        <v>4047.9724700000002</v>
      </c>
    </row>
    <row r="8" spans="1:16" x14ac:dyDescent="0.25">
      <c r="A8" s="19">
        <v>2</v>
      </c>
      <c r="B8" s="2" t="s">
        <v>11</v>
      </c>
      <c r="C8" s="2">
        <f>'октябрь 2021'!C8+1</f>
        <v>22</v>
      </c>
      <c r="D8" s="2"/>
      <c r="E8" s="2"/>
      <c r="F8" s="16">
        <f>'октябрь 2021'!F8+150</f>
        <v>1061.2</v>
      </c>
      <c r="G8" s="15"/>
      <c r="H8" s="15"/>
      <c r="I8" s="15">
        <f>'октябрь 2021'!I8+85.80491/1.2</f>
        <v>3153.8312916666669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9">
        <v>3</v>
      </c>
      <c r="B11" s="2" t="s">
        <v>13</v>
      </c>
      <c r="C11" s="2">
        <f>'октябрь 2021'!C11</f>
        <v>1</v>
      </c>
      <c r="D11" s="2"/>
      <c r="E11" s="2"/>
      <c r="F11" s="16">
        <f>'октябрь 2021'!F11</f>
        <v>100</v>
      </c>
      <c r="G11" s="15"/>
      <c r="H11" s="15"/>
      <c r="I11" s="15">
        <f>'октябрь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D5C452B1-49EA-4F11-971E-FF0F564EAFAD}"/>
    <hyperlink ref="B10" location="Par2094" display="Par2094" xr:uid="{380FEC8C-FF6E-4E09-B2DE-90771C6377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8CE2-2453-4363-82B0-503B8397F9AC}">
  <sheetPr>
    <pageSetUpPr fitToPage="1"/>
  </sheetPr>
  <dimension ref="A1:P25"/>
  <sheetViews>
    <sheetView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6" t="s">
        <v>1</v>
      </c>
      <c r="B3" s="26"/>
      <c r="C3" s="26" t="s">
        <v>2</v>
      </c>
      <c r="D3" s="26"/>
      <c r="E3" s="26"/>
      <c r="F3" s="26" t="s">
        <v>3</v>
      </c>
      <c r="G3" s="26"/>
      <c r="H3" s="26"/>
      <c r="I3" s="26" t="s">
        <v>4</v>
      </c>
      <c r="J3" s="26"/>
      <c r="K3" s="26"/>
    </row>
    <row r="4" spans="1:16" ht="30" x14ac:dyDescent="0.25">
      <c r="A4" s="26"/>
      <c r="B4" s="26"/>
      <c r="C4" s="20" t="s">
        <v>5</v>
      </c>
      <c r="D4" s="20" t="s">
        <v>6</v>
      </c>
      <c r="E4" s="20" t="s">
        <v>7</v>
      </c>
      <c r="F4" s="20" t="s">
        <v>5</v>
      </c>
      <c r="G4" s="20" t="s">
        <v>6</v>
      </c>
      <c r="H4" s="20" t="s">
        <v>7</v>
      </c>
      <c r="I4" s="20" t="s">
        <v>5</v>
      </c>
      <c r="J4" s="20" t="s">
        <v>6</v>
      </c>
      <c r="K4" s="20" t="s">
        <v>7</v>
      </c>
    </row>
    <row r="5" spans="1:16" x14ac:dyDescent="0.25">
      <c r="A5" s="2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1"/>
      <c r="O6" s="21"/>
      <c r="P6" s="21"/>
    </row>
    <row r="7" spans="1:16" x14ac:dyDescent="0.25">
      <c r="A7" s="2"/>
      <c r="B7" s="5" t="s">
        <v>10</v>
      </c>
      <c r="C7" s="2">
        <f>'ноябрь 2021'!C7+8</f>
        <v>200</v>
      </c>
      <c r="D7" s="2"/>
      <c r="E7" s="2"/>
      <c r="F7" s="16">
        <f>'ноябрь 2021'!F7+109.5</f>
        <v>2776.5</v>
      </c>
      <c r="G7" s="15"/>
      <c r="H7" s="15"/>
      <c r="I7" s="15">
        <f>'ноябрь 2021'!I7+64.40916/1.2</f>
        <v>197.51209166666666</v>
      </c>
      <c r="J7" s="2"/>
      <c r="K7" s="2"/>
      <c r="M7" s="7">
        <f>I7+I8+I10+J10+J13+I13+I11+J11</f>
        <v>3525.0103583333334</v>
      </c>
      <c r="N7">
        <f>M7*1.2</f>
        <v>4230.0124299999998</v>
      </c>
    </row>
    <row r="8" spans="1:16" x14ac:dyDescent="0.25">
      <c r="A8" s="20">
        <v>2</v>
      </c>
      <c r="B8" s="2" t="s">
        <v>11</v>
      </c>
      <c r="C8" s="2">
        <f>'ноябрь 2021'!C8+1</f>
        <v>23</v>
      </c>
      <c r="D8" s="2"/>
      <c r="E8" s="2"/>
      <c r="F8" s="16">
        <f>'ноябрь 2021'!F8+52</f>
        <v>1113.2</v>
      </c>
      <c r="G8" s="15"/>
      <c r="H8" s="15"/>
      <c r="I8" s="15">
        <f>'ноябрь 2021'!I8+117.6308/1.2</f>
        <v>3251.8569583333338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20">
        <v>3</v>
      </c>
      <c r="B11" s="2" t="s">
        <v>13</v>
      </c>
      <c r="C11" s="2">
        <f>'ноябрь 2021'!C11</f>
        <v>1</v>
      </c>
      <c r="D11" s="2"/>
      <c r="E11" s="2"/>
      <c r="F11" s="16">
        <f>'ноябрь 2021'!F11</f>
        <v>100</v>
      </c>
      <c r="G11" s="15"/>
      <c r="H11" s="15"/>
      <c r="I11" s="15">
        <f>'ноябрь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2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21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0A93AD2-D302-4E73-931A-6CC6EE71CA39}"/>
    <hyperlink ref="B10" location="Par2094" display="Par2094" xr:uid="{F1F9AFA4-AC02-4A2C-9EC6-2B3DFCC2F3C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декабрь 2021</vt:lpstr>
      <vt:lpstr>'август 2021'!Область_печати</vt:lpstr>
      <vt:lpstr>'апрель 2021'!Область_печати</vt:lpstr>
      <vt:lpstr>'декабрь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'ноябрь 2021'!Область_печати</vt:lpstr>
      <vt:lpstr>'октябрь 2021'!Область_печати</vt:lpstr>
      <vt:lpstr>'сентябрь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2021-12-28T03:12:25Z</dcterms:modified>
</cp:coreProperties>
</file>