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2021\"/>
    </mc:Choice>
  </mc:AlternateContent>
  <xr:revisionPtr revIDLastSave="0" documentId="13_ncr:1_{9FFC1DCC-CCEA-45EF-968B-8DEC6086C210}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январь 2021" sheetId="2" state="hidden" r:id="rId1"/>
    <sheet name="февраль 2021" sheetId="3" state="hidden" r:id="rId2"/>
    <sheet name="март 2021" sheetId="4" state="hidden" r:id="rId3"/>
    <sheet name="апрель 2021" sheetId="5" state="hidden" r:id="rId4"/>
    <sheet name="май 2021" sheetId="6" state="hidden" r:id="rId5"/>
    <sheet name="июнь 2021" sheetId="7" state="hidden" r:id="rId6"/>
    <sheet name="июль 2021" sheetId="9" state="hidden" r:id="rId7"/>
    <sheet name="август 2021" sheetId="10" r:id="rId8"/>
  </sheets>
  <definedNames>
    <definedName name="_xlnm.Print_Area" localSheetId="7">'август 2021'!$A$1:$K$25</definedName>
    <definedName name="_xlnm.Print_Area" localSheetId="3">'апрель 2021'!$A$1:$K$25</definedName>
    <definedName name="_xlnm.Print_Area" localSheetId="6">'июль 2021'!$A$1:$K$25</definedName>
    <definedName name="_xlnm.Print_Area" localSheetId="5">'июнь 2021'!$A$1:$K$25</definedName>
    <definedName name="_xlnm.Print_Area" localSheetId="4">'май 2021'!$A$1:$K$25</definedName>
    <definedName name="_xlnm.Print_Area" localSheetId="2">'март 2021'!$A$1:$K$25</definedName>
    <definedName name="_xlnm.Print_Area" localSheetId="1">'февраль 2021'!$A$1:$K$25</definedName>
    <definedName name="_xlnm.Print_Area" localSheetId="0">'январь 2021'!$A$1:$K$25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0" l="1"/>
  <c r="F7" i="10"/>
  <c r="C7" i="10"/>
  <c r="I11" i="10"/>
  <c r="I8" i="10"/>
  <c r="F11" i="10"/>
  <c r="F8" i="10"/>
  <c r="C11" i="10"/>
  <c r="C8" i="10"/>
  <c r="N7" i="6"/>
  <c r="C11" i="9"/>
  <c r="C11" i="7"/>
  <c r="I11" i="6"/>
  <c r="I11" i="7" s="1"/>
  <c r="I11" i="9" s="1"/>
  <c r="F11" i="6"/>
  <c r="F11" i="7" s="1"/>
  <c r="F11" i="9" s="1"/>
  <c r="C11" i="6"/>
  <c r="I11" i="5"/>
  <c r="M7" i="10" l="1"/>
  <c r="N7" i="10" s="1"/>
  <c r="F8" i="3"/>
  <c r="F8" i="4" s="1"/>
  <c r="F8" i="5" s="1"/>
  <c r="F8" i="6" s="1"/>
  <c r="F8" i="7" s="1"/>
  <c r="F8" i="9" s="1"/>
  <c r="C7" i="3"/>
  <c r="C7" i="4" s="1"/>
  <c r="C7" i="5" s="1"/>
  <c r="C7" i="6" s="1"/>
  <c r="C7" i="7" s="1"/>
  <c r="C7" i="9" s="1"/>
  <c r="I7" i="2"/>
  <c r="I7" i="3" s="1"/>
  <c r="I7" i="4" s="1"/>
  <c r="I7" i="5" s="1"/>
  <c r="I8" i="2"/>
  <c r="I8" i="3" s="1"/>
  <c r="I8" i="4" s="1"/>
  <c r="M7" i="2"/>
  <c r="N7" i="2" s="1"/>
  <c r="F7" i="2"/>
  <c r="F7" i="3" s="1"/>
  <c r="F7" i="4" s="1"/>
  <c r="F7" i="5" s="1"/>
  <c r="F7" i="6" s="1"/>
  <c r="F7" i="7" s="1"/>
  <c r="F7" i="9" s="1"/>
  <c r="C7" i="2"/>
  <c r="C8" i="2"/>
  <c r="C8" i="3" s="1"/>
  <c r="C8" i="4" s="1"/>
  <c r="C8" i="5" s="1"/>
  <c r="C8" i="6" s="1"/>
  <c r="C8" i="7" s="1"/>
  <c r="C8" i="9" s="1"/>
  <c r="M7" i="4" l="1"/>
  <c r="N7" i="4" s="1"/>
  <c r="I8" i="5"/>
  <c r="I8" i="6" s="1"/>
  <c r="I8" i="7" s="1"/>
  <c r="I8" i="9" s="1"/>
  <c r="M7" i="5"/>
  <c r="N7" i="5" s="1"/>
  <c r="I7" i="6"/>
  <c r="M7" i="3"/>
  <c r="N7" i="3" s="1"/>
  <c r="I7" i="7" l="1"/>
  <c r="M7" i="6"/>
  <c r="I7" i="9" l="1"/>
  <c r="M7" i="9" s="1"/>
  <c r="N7" i="9" s="1"/>
  <c r="M7" i="7"/>
  <c r="N7" i="7" s="1"/>
</calcChain>
</file>

<file path=xl/sharedStrings.xml><?xml version="1.0" encoding="utf-8"?>
<sst xmlns="http://schemas.openxmlformats.org/spreadsheetml/2006/main" count="264" uniqueCount="28">
  <si>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</si>
  <si>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</si>
  <si>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</si>
  <si>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</si>
  <si>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</si>
  <si>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</si>
  <si>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</si>
  <si>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</si>
  <si>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</si>
  <si>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</si>
  <si>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</si>
  <si>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</si>
  <si>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</si>
  <si>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</si>
  <si>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</si>
  <si>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</si>
  <si>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</si>
  <si>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</si>
  <si>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</si>
  <si>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</si>
  <si>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 2021 года</t>
  </si>
  <si>
    <t>ИНФОРМАЦИЯ
об осуществлении технологического присоединения
по договорам, заключенным ООО ЭСК "Энергия"
за январь-февраль 2021 года</t>
  </si>
  <si>
    <t>ИНФОРМАЦИЯ
об осуществлении технологического присоединения
по договорам, заключенным ООО ЭСК "Энергия"
за январь-март 2021 года</t>
  </si>
  <si>
    <t>ИНФОРМАЦИЯ
об осуществлении технологического присоединения
по договорам, заключенным ООО ЭСК "Энергия"
за январь-апрель 2021 года</t>
  </si>
  <si>
    <t>ИНФОРМАЦИЯ
об осуществлении технологического присоединения
по договорам, заключенным ООО ЭСК "Энергия"
за январь-май 2021 года</t>
  </si>
  <si>
    <t>ИНФОРМАЦИЯ
об осуществлении технологического присоединения
по договорам, заключенным ООО ЭСК "Энергия"
за январь-июнь 2021 года</t>
  </si>
  <si>
    <t>ИНФОРМАЦИЯ
об осуществлении технологического присоединения
по договорам, заключенным ООО ЭСК "Энергия"
за январь-июль 2021 года</t>
  </si>
  <si>
    <t>ИНФОРМАЦИЯ
об осуществлении технологического присоединения
по договорам, заключенным ООО ЭСК "Энергия"
за январь-август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</si>
</sst>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2" fillId="0" borderId="2" xfId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17</f>
        <v>17</v>
      </c>
      <c r="D7" s="2"/>
      <c r="E7" s="2"/>
      <c r="F7" s="6">
        <f>245</f>
        <v>245</v>
      </c>
      <c r="G7" s="6"/>
      <c r="H7" s="2"/>
      <c r="I7" s="3">
        <f>0.55*17/1.2</f>
        <v>7.7916666666666679</v>
      </c>
      <c r="J7" s="2"/>
      <c r="K7" s="2"/>
      <c r="M7" s="7">
        <f>I7+I8+I10+J10+J13+I13</f>
        <v>18.535783333333335</v>
      </c>
      <c r="N7">
        <f>M7*1.2</f>
        <v>22.242940000000001</v>
      </c>
    </row>
    <row r="8" spans="1:16" x14ac:dyDescent="0.25">
      <c r="A8" s="1">
        <v>2</v>
      </c>
      <c r="B8" s="2" t="s">
        <v>11</v>
      </c>
      <c r="C8" s="2">
        <f>1</f>
        <v>1</v>
      </c>
      <c r="D8" s="2"/>
      <c r="E8" s="2"/>
      <c r="F8" s="6">
        <v>40</v>
      </c>
      <c r="G8" s="6"/>
      <c r="H8" s="2"/>
      <c r="I8" s="3">
        <f>12.89294/1.2</f>
        <v>10.744116666666667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F377-2EA4-487F-AD0D-06390AEAA13D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8" t="s">
        <v>5</v>
      </c>
      <c r="D4" s="8" t="s">
        <v>6</v>
      </c>
      <c r="E4" s="8" t="s">
        <v>7</v>
      </c>
      <c r="F4" s="8" t="s">
        <v>5</v>
      </c>
      <c r="G4" s="8" t="s">
        <v>6</v>
      </c>
      <c r="H4" s="8" t="s">
        <v>7</v>
      </c>
      <c r="I4" s="8" t="s">
        <v>5</v>
      </c>
      <c r="J4" s="8" t="s">
        <v>6</v>
      </c>
      <c r="K4" s="8" t="s">
        <v>7</v>
      </c>
    </row>
    <row r="5" spans="1:16" x14ac:dyDescent="0.25">
      <c r="A5" s="8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'январь 2021'!C7+25</f>
        <v>42</v>
      </c>
      <c r="D7" s="2"/>
      <c r="E7" s="2"/>
      <c r="F7" s="6">
        <f>'январь 2021'!F7+352.5</f>
        <v>597.5</v>
      </c>
      <c r="G7" s="6"/>
      <c r="H7" s="2"/>
      <c r="I7" s="3">
        <f>'январь 2021'!I7+67.73291/1.2</f>
        <v>64.235758333333337</v>
      </c>
      <c r="J7" s="2"/>
      <c r="K7" s="2"/>
      <c r="M7" s="7">
        <f>I7+I8+I10+J10+J13+I13</f>
        <v>155.24786666666668</v>
      </c>
      <c r="N7">
        <f>M7*1.2</f>
        <v>186.29744000000002</v>
      </c>
    </row>
    <row r="8" spans="1:16" x14ac:dyDescent="0.25">
      <c r="A8" s="8">
        <v>2</v>
      </c>
      <c r="B8" s="2" t="s">
        <v>11</v>
      </c>
      <c r="C8" s="2">
        <f>'январь 2021'!C8+9</f>
        <v>10</v>
      </c>
      <c r="D8" s="2"/>
      <c r="E8" s="2"/>
      <c r="F8" s="6">
        <f>'январь 2021'!F8+225</f>
        <v>265</v>
      </c>
      <c r="G8" s="6"/>
      <c r="H8" s="2"/>
      <c r="I8" s="3">
        <f>'январь 2021'!I8+96.32159/1.2</f>
        <v>91.012108333333344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8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8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8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8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4BA3234-B903-4212-8D0A-ECF40FE3C0D5}"/>
    <hyperlink ref="B10" location="Par2094" display="Par2094" xr:uid="{C4E25269-5763-4C63-A9B6-67A0D107E28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ED745-18C8-486B-9B15-2C40E6BAB5B6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9" t="s">
        <v>5</v>
      </c>
      <c r="D4" s="9" t="s">
        <v>6</v>
      </c>
      <c r="E4" s="9" t="s">
        <v>7</v>
      </c>
      <c r="F4" s="9" t="s">
        <v>5</v>
      </c>
      <c r="G4" s="9" t="s">
        <v>6</v>
      </c>
      <c r="H4" s="9" t="s">
        <v>7</v>
      </c>
      <c r="I4" s="9" t="s">
        <v>5</v>
      </c>
      <c r="J4" s="9" t="s">
        <v>6</v>
      </c>
      <c r="K4" s="9" t="s">
        <v>7</v>
      </c>
    </row>
    <row r="5" spans="1:16" x14ac:dyDescent="0.25">
      <c r="A5" s="9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'февраль 2021'!C7+21</f>
        <v>63</v>
      </c>
      <c r="D7" s="2"/>
      <c r="E7" s="2"/>
      <c r="F7" s="6">
        <f>'февраль 2021'!F7+310</f>
        <v>907.5</v>
      </c>
      <c r="G7" s="6"/>
      <c r="H7" s="2"/>
      <c r="I7" s="3">
        <f>'февраль 2021'!I7+21*0.55/1.2</f>
        <v>73.860758333333337</v>
      </c>
      <c r="J7" s="2"/>
      <c r="K7" s="2"/>
      <c r="M7" s="7">
        <f>I7+I8+I10+J10+J13+I13</f>
        <v>223.60862500000002</v>
      </c>
      <c r="N7">
        <f>M7*1.2</f>
        <v>268.33035000000001</v>
      </c>
    </row>
    <row r="8" spans="1:16" x14ac:dyDescent="0.25">
      <c r="A8" s="9">
        <v>2</v>
      </c>
      <c r="B8" s="2" t="s">
        <v>11</v>
      </c>
      <c r="C8" s="2">
        <f>'февраль 2021'!C8+2</f>
        <v>12</v>
      </c>
      <c r="D8" s="2"/>
      <c r="E8" s="2"/>
      <c r="F8" s="6">
        <f>'февраль 2021'!F8+100</f>
        <v>365</v>
      </c>
      <c r="G8" s="6"/>
      <c r="H8" s="2"/>
      <c r="I8" s="3">
        <f>'февраль 2021'!I8+70.48291/1.2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9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9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9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9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6A193164-484E-4645-A7B2-C4FF883209AD}"/>
    <hyperlink ref="B10" location="Par2094" display="Par2094" xr:uid="{4A2A17EB-E02D-4D76-9D5E-CC1C3FE0DEF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420D-C08A-48BA-93DF-5EBB603AD82D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0" t="s">
        <v>5</v>
      </c>
      <c r="D4" s="10" t="s">
        <v>6</v>
      </c>
      <c r="E4" s="10" t="s">
        <v>7</v>
      </c>
      <c r="F4" s="10" t="s">
        <v>5</v>
      </c>
      <c r="G4" s="10" t="s">
        <v>6</v>
      </c>
      <c r="H4" s="10" t="s">
        <v>7</v>
      </c>
      <c r="I4" s="10" t="s">
        <v>5</v>
      </c>
      <c r="J4" s="10" t="s">
        <v>6</v>
      </c>
      <c r="K4" s="10" t="s">
        <v>7</v>
      </c>
    </row>
    <row r="5" spans="1:16" x14ac:dyDescent="0.25">
      <c r="A5" s="10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'март 2021'!C7+12</f>
        <v>75</v>
      </c>
      <c r="D7" s="2"/>
      <c r="E7" s="2"/>
      <c r="F7" s="6">
        <f>'март 2021'!F7+170</f>
        <v>1077.5</v>
      </c>
      <c r="G7" s="6"/>
      <c r="H7" s="2"/>
      <c r="I7" s="3">
        <f>'март 2021'!I7+0.55*12/1.2</f>
        <v>79.360758333333337</v>
      </c>
      <c r="J7" s="2"/>
      <c r="K7" s="2"/>
      <c r="M7" s="7">
        <f>I7+I8+I10+J10+J13+I13+I11+J11</f>
        <v>304.74993333333339</v>
      </c>
      <c r="N7">
        <f>M7*1.2</f>
        <v>365.69992000000008</v>
      </c>
    </row>
    <row r="8" spans="1:16" x14ac:dyDescent="0.25">
      <c r="A8" s="10">
        <v>2</v>
      </c>
      <c r="B8" s="2" t="s">
        <v>11</v>
      </c>
      <c r="C8" s="2">
        <f>'март 2021'!C8</f>
        <v>12</v>
      </c>
      <c r="D8" s="2"/>
      <c r="E8" s="2"/>
      <c r="F8" s="6">
        <f>'март 2021'!F8</f>
        <v>365</v>
      </c>
      <c r="G8" s="6"/>
      <c r="H8" s="2"/>
      <c r="I8" s="3">
        <f>'март 2021'!I8</f>
        <v>149.74786666666668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0">
        <v>3</v>
      </c>
      <c r="B11" s="2" t="s">
        <v>13</v>
      </c>
      <c r="C11" s="2">
        <v>1</v>
      </c>
      <c r="D11" s="2"/>
      <c r="E11" s="2"/>
      <c r="F11" s="6">
        <v>100</v>
      </c>
      <c r="G11" s="2"/>
      <c r="H11" s="2"/>
      <c r="I11" s="3">
        <f>90.76957/1.2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0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0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0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AE5389E-A677-4198-9B38-94D35A8E7F81}"/>
    <hyperlink ref="B10" location="Par2094" display="Par2094" xr:uid="{6BD637B3-7358-41D8-A7FD-BFE8FD3E1C1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43953-4C3F-474D-B2E1-E3422DCEB869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1" t="s">
        <v>5</v>
      </c>
      <c r="D4" s="11" t="s">
        <v>6</v>
      </c>
      <c r="E4" s="11" t="s">
        <v>7</v>
      </c>
      <c r="F4" s="11" t="s">
        <v>5</v>
      </c>
      <c r="G4" s="11" t="s">
        <v>6</v>
      </c>
      <c r="H4" s="11" t="s">
        <v>7</v>
      </c>
      <c r="I4" s="11" t="s">
        <v>5</v>
      </c>
      <c r="J4" s="11" t="s">
        <v>6</v>
      </c>
      <c r="K4" s="11" t="s">
        <v>7</v>
      </c>
    </row>
    <row r="5" spans="1:16" x14ac:dyDescent="0.25">
      <c r="A5" s="1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'апрель 2021'!C7+10</f>
        <v>85</v>
      </c>
      <c r="D7" s="2"/>
      <c r="E7" s="2"/>
      <c r="F7" s="6">
        <f>'апрель 2021'!F7+140</f>
        <v>1217.5</v>
      </c>
      <c r="G7" s="6"/>
      <c r="H7" s="2"/>
      <c r="I7" s="3">
        <f>'апрель 2021'!I7+10*0.55/1.2</f>
        <v>83.944091666666665</v>
      </c>
      <c r="J7" s="2"/>
      <c r="K7" s="2"/>
      <c r="M7" s="7">
        <f>I7+I8+I10+J10+J13+I13+I11+J11</f>
        <v>2882.378275</v>
      </c>
      <c r="N7">
        <f>M7*1.2</f>
        <v>3458.8539299999998</v>
      </c>
    </row>
    <row r="8" spans="1:16" x14ac:dyDescent="0.25">
      <c r="A8" s="11">
        <v>2</v>
      </c>
      <c r="B8" s="2" t="s">
        <v>11</v>
      </c>
      <c r="C8" s="2">
        <f>'апрель 2021'!C8+1</f>
        <v>13</v>
      </c>
      <c r="D8" s="2"/>
      <c r="E8" s="2"/>
      <c r="F8" s="6">
        <f>'апрель 2021'!F8+20</f>
        <v>385</v>
      </c>
      <c r="G8" s="6"/>
      <c r="H8" s="2"/>
      <c r="I8" s="3">
        <f>'апрель 2021'!I8+3087.65401/1.2</f>
        <v>2722.7928750000001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1">
        <v>3</v>
      </c>
      <c r="B11" s="2" t="s">
        <v>13</v>
      </c>
      <c r="C11" s="2">
        <f>'апрель 2021'!C11</f>
        <v>1</v>
      </c>
      <c r="D11" s="2"/>
      <c r="E11" s="2"/>
      <c r="F11" s="6">
        <f>'апрель 2021'!F11</f>
        <v>100</v>
      </c>
      <c r="G11" s="2"/>
      <c r="H11" s="2"/>
      <c r="I11" s="3">
        <f>'апрель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419CAB2-F980-418B-A6C1-6A11524E52FD}"/>
    <hyperlink ref="B10" location="Par2094" display="Par2094" xr:uid="{F68D4809-5129-4340-8D07-BE3DF853C3D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2398-A910-4C2A-828B-B3E4EED7F30A}">
  <sheetPr>
    <pageSetUpPr fitToPage="1"/>
  </sheetPr>
  <dimension ref="A1:P25"/>
  <sheetViews>
    <sheetView view="pageBreakPreview" zoomScaleNormal="100" zoomScaleSheetLayoutView="100" workbookViewId="0">
      <selection activeCell="I16" sqref="I16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2" t="s">
        <v>5</v>
      </c>
      <c r="D4" s="12" t="s">
        <v>6</v>
      </c>
      <c r="E4" s="12" t="s">
        <v>7</v>
      </c>
      <c r="F4" s="12" t="s">
        <v>5</v>
      </c>
      <c r="G4" s="12" t="s">
        <v>6</v>
      </c>
      <c r="H4" s="12" t="s">
        <v>7</v>
      </c>
      <c r="I4" s="12" t="s">
        <v>5</v>
      </c>
      <c r="J4" s="12" t="s">
        <v>6</v>
      </c>
      <c r="K4" s="12" t="s">
        <v>7</v>
      </c>
    </row>
    <row r="5" spans="1:16" x14ac:dyDescent="0.25">
      <c r="A5" s="12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'май 2021'!C7+18</f>
        <v>103</v>
      </c>
      <c r="D7" s="2"/>
      <c r="E7" s="2"/>
      <c r="F7" s="6">
        <f>'май 2021'!F7+259</f>
        <v>1476.5</v>
      </c>
      <c r="G7" s="6"/>
      <c r="H7" s="2"/>
      <c r="I7" s="3">
        <f>'май 2021'!I7+18*0.55/1.2</f>
        <v>92.194091666666665</v>
      </c>
      <c r="J7" s="2"/>
      <c r="K7" s="2"/>
      <c r="M7" s="7">
        <f>I7+I8+I10+J10+J13+I13+I11+J11</f>
        <v>3031.3386916666668</v>
      </c>
      <c r="N7">
        <f>M7*1.2</f>
        <v>3637.6064300000003</v>
      </c>
    </row>
    <row r="8" spans="1:16" x14ac:dyDescent="0.25">
      <c r="A8" s="12">
        <v>2</v>
      </c>
      <c r="B8" s="2" t="s">
        <v>11</v>
      </c>
      <c r="C8" s="2">
        <f>'май 2021'!C8+3</f>
        <v>16</v>
      </c>
      <c r="D8" s="2"/>
      <c r="E8" s="2"/>
      <c r="F8" s="6">
        <f>'май 2021'!F8+245.2</f>
        <v>630.20000000000005</v>
      </c>
      <c r="G8" s="6"/>
      <c r="H8" s="2"/>
      <c r="I8" s="3">
        <f>'май 2021'!I8+168.8525/1.2</f>
        <v>2863.5032916666669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2">
        <v>3</v>
      </c>
      <c r="B11" s="2" t="s">
        <v>13</v>
      </c>
      <c r="C11" s="2">
        <f>'май 2021'!C11</f>
        <v>1</v>
      </c>
      <c r="D11" s="2"/>
      <c r="E11" s="2"/>
      <c r="F11" s="6">
        <f>'май 2021'!F11</f>
        <v>100</v>
      </c>
      <c r="G11" s="2"/>
      <c r="H11" s="2"/>
      <c r="I11" s="3">
        <f>'май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2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2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2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567B852E-CEFC-4EE5-A29A-D026DF8068C6}"/>
    <hyperlink ref="B10" location="Par2094" display="Par2094" xr:uid="{24B4E598-F5CF-43A1-A38E-AEB8932E893A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815C8-8245-4B4B-900C-1BDA536D082F}">
  <sheetPr>
    <pageSetUpPr fitToPage="1"/>
  </sheetPr>
  <dimension ref="A1:P25"/>
  <sheetViews>
    <sheetView view="pageBreakPreview" zoomScaleNormal="100" zoomScaleSheetLayoutView="100" workbookViewId="0">
      <selection activeCell="B17" sqref="B16:B17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3" t="s">
        <v>5</v>
      </c>
      <c r="D4" s="13" t="s">
        <v>6</v>
      </c>
      <c r="E4" s="13" t="s">
        <v>7</v>
      </c>
      <c r="F4" s="13" t="s">
        <v>5</v>
      </c>
      <c r="G4" s="13" t="s">
        <v>6</v>
      </c>
      <c r="H4" s="13" t="s">
        <v>7</v>
      </c>
      <c r="I4" s="13" t="s">
        <v>5</v>
      </c>
      <c r="J4" s="13" t="s">
        <v>6</v>
      </c>
      <c r="K4" s="13" t="s">
        <v>7</v>
      </c>
    </row>
    <row r="5" spans="1:16" x14ac:dyDescent="0.25">
      <c r="A5" s="13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'июнь 2021'!C7+30</f>
        <v>133</v>
      </c>
      <c r="D7" s="2"/>
      <c r="E7" s="2"/>
      <c r="F7" s="6">
        <f>'июнь 2021'!F7+400</f>
        <v>1876.5</v>
      </c>
      <c r="G7" s="6"/>
      <c r="H7" s="2"/>
      <c r="I7" s="3">
        <f>'июнь 2021'!I7+(29*0.55+7.0614)/1.2</f>
        <v>111.37025833333334</v>
      </c>
      <c r="J7" s="2"/>
      <c r="K7" s="2"/>
      <c r="M7" s="7">
        <f>I7+I8+I10+J10+J13+I13+I11+J11</f>
        <v>3050.5148583333334</v>
      </c>
      <c r="N7">
        <f>M7*1.2</f>
        <v>3660.6178300000001</v>
      </c>
    </row>
    <row r="8" spans="1:16" x14ac:dyDescent="0.25">
      <c r="A8" s="13">
        <v>2</v>
      </c>
      <c r="B8" s="2" t="s">
        <v>11</v>
      </c>
      <c r="C8" s="2">
        <f>'июнь 2021'!C8</f>
        <v>16</v>
      </c>
      <c r="D8" s="2"/>
      <c r="E8" s="2"/>
      <c r="F8" s="6">
        <f>'июнь 2021'!F8</f>
        <v>630.20000000000005</v>
      </c>
      <c r="G8" s="6"/>
      <c r="H8" s="2"/>
      <c r="I8" s="3">
        <f>'июнь 2021'!I8</f>
        <v>2863.5032916666669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3">
        <v>3</v>
      </c>
      <c r="B11" s="2" t="s">
        <v>13</v>
      </c>
      <c r="C11" s="2">
        <f>'июнь 2021'!C11</f>
        <v>1</v>
      </c>
      <c r="D11" s="2"/>
      <c r="E11" s="2"/>
      <c r="F11" s="6">
        <f>'июнь 2021'!F11</f>
        <v>100</v>
      </c>
      <c r="G11" s="2"/>
      <c r="H11" s="2"/>
      <c r="I11" s="3">
        <f>'июнь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3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3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3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F508F9A-2E4F-4B70-A45F-08F10DA8E435}"/>
    <hyperlink ref="B10" location="Par2094" display="Par2094" xr:uid="{49130B66-A521-46AD-BA28-E466B7AB10A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3740-9680-43B0-949C-0A227B5FAC11}">
  <sheetPr>
    <pageSetUpPr fitToPage="1"/>
  </sheetPr>
  <dimension ref="A1:P25"/>
  <sheetViews>
    <sheetView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" ht="69.75" customHeight="1" x14ac:dyDescent="0.25">
      <c r="A2" s="21" t="s">
        <v>27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6" ht="30" customHeight="1" x14ac:dyDescent="0.25">
      <c r="A3" s="22" t="s">
        <v>1</v>
      </c>
      <c r="B3" s="22"/>
      <c r="C3" s="22" t="s">
        <v>2</v>
      </c>
      <c r="D3" s="22"/>
      <c r="E3" s="22"/>
      <c r="F3" s="22" t="s">
        <v>3</v>
      </c>
      <c r="G3" s="22"/>
      <c r="H3" s="22"/>
      <c r="I3" s="22" t="s">
        <v>4</v>
      </c>
      <c r="J3" s="22"/>
      <c r="K3" s="22"/>
    </row>
    <row r="4" spans="1:16" ht="30" x14ac:dyDescent="0.25">
      <c r="A4" s="22"/>
      <c r="B4" s="22"/>
      <c r="C4" s="14" t="s">
        <v>5</v>
      </c>
      <c r="D4" s="14" t="s">
        <v>6</v>
      </c>
      <c r="E4" s="14" t="s">
        <v>7</v>
      </c>
      <c r="F4" s="14" t="s">
        <v>5</v>
      </c>
      <c r="G4" s="14" t="s">
        <v>6</v>
      </c>
      <c r="H4" s="14" t="s">
        <v>7</v>
      </c>
      <c r="I4" s="14" t="s">
        <v>5</v>
      </c>
      <c r="J4" s="14" t="s">
        <v>6</v>
      </c>
      <c r="K4" s="14" t="s">
        <v>7</v>
      </c>
    </row>
    <row r="5" spans="1:16" x14ac:dyDescent="0.25">
      <c r="A5" s="14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7"/>
      <c r="O6" s="17"/>
      <c r="P6" s="17"/>
    </row>
    <row r="7" spans="1:16" x14ac:dyDescent="0.25">
      <c r="A7" s="2"/>
      <c r="B7" s="5" t="s">
        <v>10</v>
      </c>
      <c r="C7" s="2">
        <f>'июль 2021'!C7+24</f>
        <v>157</v>
      </c>
      <c r="D7" s="2"/>
      <c r="E7" s="2"/>
      <c r="F7" s="16">
        <f>'июль 2021'!F7+301</f>
        <v>2177.5</v>
      </c>
      <c r="G7" s="15"/>
      <c r="H7" s="15"/>
      <c r="I7" s="15">
        <f>'июль 2021'!I7+0.55*24/1.2</f>
        <v>122.37025833333334</v>
      </c>
      <c r="J7" s="2"/>
      <c r="K7" s="2"/>
      <c r="M7" s="7">
        <f>I7+I8+I10+J10+J13+I13+I11+J11</f>
        <v>3061.5148583333334</v>
      </c>
      <c r="N7">
        <f>M7*1.2</f>
        <v>3673.81783</v>
      </c>
    </row>
    <row r="8" spans="1:16" x14ac:dyDescent="0.25">
      <c r="A8" s="14">
        <v>2</v>
      </c>
      <c r="B8" s="2" t="s">
        <v>11</v>
      </c>
      <c r="C8" s="2">
        <f>'июль 2021'!C8</f>
        <v>16</v>
      </c>
      <c r="D8" s="2"/>
      <c r="E8" s="2"/>
      <c r="F8" s="16">
        <f>'июль 2021'!F8</f>
        <v>630.20000000000005</v>
      </c>
      <c r="G8" s="15"/>
      <c r="H8" s="15"/>
      <c r="I8" s="15">
        <f>'июль 2021'!I8</f>
        <v>2863.5032916666669</v>
      </c>
      <c r="J8" s="2"/>
      <c r="K8" s="2"/>
    </row>
    <row r="9" spans="1:16" x14ac:dyDescent="0.25">
      <c r="A9" s="2"/>
      <c r="B9" s="4" t="s">
        <v>9</v>
      </c>
      <c r="C9" s="2"/>
      <c r="D9" s="2"/>
      <c r="E9" s="2"/>
      <c r="F9" s="16"/>
      <c r="G9" s="15"/>
      <c r="H9" s="15"/>
      <c r="I9" s="15"/>
      <c r="J9" s="2"/>
      <c r="K9" s="2"/>
    </row>
    <row r="10" spans="1:16" x14ac:dyDescent="0.25">
      <c r="A10" s="2"/>
      <c r="B10" s="5" t="s">
        <v>12</v>
      </c>
      <c r="C10" s="2"/>
      <c r="D10" s="2"/>
      <c r="E10" s="2"/>
      <c r="F10" s="16"/>
      <c r="G10" s="15"/>
      <c r="H10" s="15"/>
      <c r="I10" s="15"/>
      <c r="J10" s="3"/>
      <c r="K10" s="2"/>
    </row>
    <row r="11" spans="1:16" x14ac:dyDescent="0.25">
      <c r="A11" s="14">
        <v>3</v>
      </c>
      <c r="B11" s="2" t="s">
        <v>13</v>
      </c>
      <c r="C11" s="2">
        <f>'июль 2021'!C11</f>
        <v>1</v>
      </c>
      <c r="D11" s="2"/>
      <c r="E11" s="2"/>
      <c r="F11" s="16">
        <f>'июль 2021'!F11</f>
        <v>100</v>
      </c>
      <c r="G11" s="15"/>
      <c r="H11" s="15"/>
      <c r="I11" s="15">
        <f>'июль 2021'!I11</f>
        <v>75.641308333333342</v>
      </c>
      <c r="J11" s="2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4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4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4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8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5" spans="1:11" x14ac:dyDescent="0.25">
      <c r="A25" s="17" t="s">
        <v>19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FCD782E-1E9B-414E-BC1C-38911D7FAF09}"/>
    <hyperlink ref="B10" location="Par2094" display="Par2094" xr:uid="{60865F56-DB88-48BA-815E-7574A9A97EE6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'август 2021'!Область_печати</vt:lpstr>
      <vt:lpstr>'апрель 2021'!Область_печати</vt:lpstr>
      <vt:lpstr>'июль 2021'!Область_печати</vt:lpstr>
      <vt:lpstr>'июнь 2021'!Область_печати</vt:lpstr>
      <vt:lpstr>'май 2021'!Область_печати</vt:lpstr>
      <vt:lpstr>'март 2021'!Область_печати</vt:lpstr>
      <vt:lpstr>'февраль 2021'!Область_печати</vt:lpstr>
      <vt:lpstr>'январь 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2021-09-03T03:46:13Z</cp:lastPrinted>
  <dcterms:created xsi:type="dcterms:W3CDTF">2015-06-05T18:19:34Z</dcterms:created>
  <dcterms:modified xsi:type="dcterms:W3CDTF">2021-09-03T03:46:21Z</dcterms:modified>
</cp:coreProperties>
</file>