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Раскрытие информации\МОЕ\19д\"/>
    </mc:Choice>
  </mc:AlternateContent>
  <xr:revisionPtr revIDLastSave="0" documentId="13_ncr:1_{3D031698-162D-4C9A-9EA3-439271F2F7B2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январь 2021" sheetId="2" state="hidden" r:id="rId1"/>
    <sheet name="февраль 2021" sheetId="3" state="hidden" r:id="rId2"/>
    <sheet name="март 2021" sheetId="4" state="hidden" r:id="rId3"/>
    <sheet name="апрель 2021" sheetId="5" state="hidden" r:id="rId4"/>
    <sheet name="май 2021" sheetId="6" r:id="rId5"/>
  </sheets>
  <definedNames>
    <definedName name="_xlnm.Print_Area" localSheetId="3">'апрель 2021'!$A$1:$K$25</definedName>
    <definedName name="_xlnm.Print_Area" localSheetId="4">'май 2021'!$A$1:$K$25</definedName>
    <definedName name="_xlnm.Print_Area" localSheetId="2">'март 2021'!$A$1:$K$25</definedName>
    <definedName name="_xlnm.Print_Area" localSheetId="1">'февраль 2021'!$A$1:$K$25</definedName>
    <definedName name="_xlnm.Print_Area" localSheetId="0">'январь 2021'!$A$1:$K$25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6" l="1"/>
  <c r="N7" i="6"/>
  <c r="I8" i="6"/>
  <c r="F8" i="6"/>
  <c r="C8" i="6"/>
  <c r="I7" i="6"/>
  <c r="F7" i="6"/>
  <c r="C7" i="6"/>
  <c r="I11" i="6"/>
  <c r="F11" i="6"/>
  <c r="C11" i="6"/>
  <c r="M7" i="5"/>
  <c r="I11" i="5"/>
  <c r="I7" i="5"/>
  <c r="F7" i="5"/>
  <c r="C7" i="5"/>
  <c r="I8" i="5"/>
  <c r="F8" i="5"/>
  <c r="C8" i="5"/>
  <c r="N7" i="5" l="1"/>
  <c r="I8" i="4"/>
  <c r="M7" i="4" s="1"/>
  <c r="N7" i="4" s="1"/>
  <c r="F8" i="4"/>
  <c r="C8" i="4"/>
  <c r="I7" i="4"/>
  <c r="F7" i="4"/>
  <c r="C7" i="4"/>
  <c r="I7" i="3"/>
  <c r="I8" i="3"/>
  <c r="F8" i="3"/>
  <c r="F7" i="3"/>
  <c r="C8" i="3"/>
  <c r="C7" i="3"/>
  <c r="I7" i="2"/>
  <c r="I8" i="2"/>
  <c r="M7" i="2"/>
  <c r="N7" i="2" s="1"/>
  <c r="F7" i="2"/>
  <c r="C7" i="2"/>
  <c r="C8" i="2"/>
  <c r="M7" i="3" l="1"/>
  <c r="N7" i="3" s="1"/>
</calcChain>
</file>

<file path=xl/sharedStrings.xml><?xml version="1.0" encoding="utf-8"?>
<sst xmlns="http://schemas.openxmlformats.org/spreadsheetml/2006/main" count="165" uniqueCount="25">
  <si>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</si>
  <si>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</si>
  <si>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</si>
  <si>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</si>
  <si>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</si>
  <si>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</si>
  <si>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</si>
  <si>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</si>
  <si>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</si>
  <si>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</si>
  <si>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</si>
  <si>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</si>
  <si>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</si>
  <si>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</si>
  <si>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</si>
  <si>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</si>
  <si>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</si>
  <si>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</si>
  <si>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</si>
  <si>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</si>
  <si>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2021 года</t>
  </si>
  <si>
    <t>ИНФОРМАЦИЯ
об осуществлении технологического присоединения
по договорам, заключенным ООО ЭСК "Энергия"
за январь-февраль 2021 года</t>
  </si>
  <si>
    <t>ИНФОРМАЦИЯ
об осуществлении технологического присоединения
по договорам, заключенным ООО ЭСК "Энергия"
за январь-март 2021 года</t>
  </si>
  <si>
    <t>ИНФОРМАЦИЯ
об осуществлении технологического присоединения
по договорам, заключенным ООО ЭСК "Энергия"
за январь-апрель 2021 года</t>
  </si>
  <si>
    <t>ИНФОРМАЦИЯ
об осуществлении технологического присоединения
по договорам, заключенным ООО ЭСК "Энергия"
за январь-май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</si>
</sst>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2" xfId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I16" sqref="I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7" t="s">
        <v>1</v>
      </c>
      <c r="B3" s="17"/>
      <c r="C3" s="17" t="s">
        <v>2</v>
      </c>
      <c r="D3" s="17"/>
      <c r="E3" s="17"/>
      <c r="F3" s="17" t="s">
        <v>3</v>
      </c>
      <c r="G3" s="17"/>
      <c r="H3" s="17"/>
      <c r="I3" s="17" t="s">
        <v>4</v>
      </c>
      <c r="J3" s="17"/>
      <c r="K3" s="17"/>
    </row>
    <row r="4" spans="1:16" ht="30" x14ac:dyDescent="0.25">
      <c r="A4" s="17"/>
      <c r="B4" s="17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2">
        <f>17</f>
        <v>17</v>
      </c>
      <c r="D7" s="2"/>
      <c r="E7" s="2"/>
      <c r="F7" s="6">
        <f>245</f>
        <v>245</v>
      </c>
      <c r="G7" s="6"/>
      <c r="H7" s="2"/>
      <c r="I7" s="3">
        <f>0.55*17/1.2</f>
        <v>7.7916666666666679</v>
      </c>
      <c r="J7" s="2"/>
      <c r="K7" s="2"/>
      <c r="M7" s="7">
        <f>I7+I8+I10+J10+J13+I13</f>
        <v>18.535783333333335</v>
      </c>
      <c r="N7">
        <f>M7*1.2</f>
        <v>22.242940000000001</v>
      </c>
    </row>
    <row r="8" spans="1:16" x14ac:dyDescent="0.25">
      <c r="A8" s="1">
        <v>2</v>
      </c>
      <c r="B8" s="2" t="s">
        <v>11</v>
      </c>
      <c r="C8" s="2">
        <f>1</f>
        <v>1</v>
      </c>
      <c r="D8" s="2"/>
      <c r="E8" s="2"/>
      <c r="F8" s="6">
        <v>40</v>
      </c>
      <c r="G8" s="6"/>
      <c r="H8" s="2"/>
      <c r="I8" s="3">
        <f>12.89294/1.2</f>
        <v>10.744116666666667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3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5" spans="1:11" x14ac:dyDescent="0.25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377-2EA4-487F-AD0D-06390AEAA13D}">
  <sheetPr>
    <pageSetUpPr fitToPage="1"/>
  </sheetPr>
  <dimension ref="A1:P25"/>
  <sheetViews>
    <sheetView view="pageBreakPreview" topLeftCell="A4" zoomScaleNormal="100" zoomScaleSheetLayoutView="100" workbookViewId="0">
      <selection activeCell="F17" sqref="F17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7" t="s">
        <v>1</v>
      </c>
      <c r="B3" s="17"/>
      <c r="C3" s="17" t="s">
        <v>2</v>
      </c>
      <c r="D3" s="17"/>
      <c r="E3" s="17"/>
      <c r="F3" s="17" t="s">
        <v>3</v>
      </c>
      <c r="G3" s="17"/>
      <c r="H3" s="17"/>
      <c r="I3" s="17" t="s">
        <v>4</v>
      </c>
      <c r="J3" s="17"/>
      <c r="K3" s="17"/>
    </row>
    <row r="4" spans="1:16" ht="30" x14ac:dyDescent="0.25">
      <c r="A4" s="17"/>
      <c r="B4" s="17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2">
        <f>'январь 2021'!C7+25</f>
        <v>42</v>
      </c>
      <c r="D7" s="2"/>
      <c r="E7" s="2"/>
      <c r="F7" s="6">
        <f>'январь 2021'!F7+352.5</f>
        <v>597.5</v>
      </c>
      <c r="G7" s="6"/>
      <c r="H7" s="2"/>
      <c r="I7" s="3">
        <f>'январь 2021'!I7+67.73291/1.2</f>
        <v>64.235758333333337</v>
      </c>
      <c r="J7" s="2"/>
      <c r="K7" s="2"/>
      <c r="M7" s="7">
        <f>I7+I8+I10+J10+J13+I13</f>
        <v>155.24786666666668</v>
      </c>
      <c r="N7">
        <f>M7*1.2</f>
        <v>186.29744000000002</v>
      </c>
    </row>
    <row r="8" spans="1:16" x14ac:dyDescent="0.25">
      <c r="A8" s="8">
        <v>2</v>
      </c>
      <c r="B8" s="2" t="s">
        <v>11</v>
      </c>
      <c r="C8" s="2">
        <f>'январь 2021'!C8+9</f>
        <v>10</v>
      </c>
      <c r="D8" s="2"/>
      <c r="E8" s="2"/>
      <c r="F8" s="6">
        <f>'январь 2021'!F8+225</f>
        <v>265</v>
      </c>
      <c r="G8" s="6"/>
      <c r="H8" s="2"/>
      <c r="I8" s="3">
        <f>'январь 2021'!I8+96.32159/1.2</f>
        <v>91.012108333333344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3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5" spans="1:11" x14ac:dyDescent="0.25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4BA3234-B903-4212-8D0A-ECF40FE3C0D5}"/>
    <hyperlink ref="B10" location="Par2094" display="Par2094" xr:uid="{C4E25269-5763-4C63-A9B6-67A0D107E28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D745-18C8-486B-9B15-2C40E6BAB5B6}">
  <sheetPr>
    <pageSetUpPr fitToPage="1"/>
  </sheetPr>
  <dimension ref="A1:P25"/>
  <sheetViews>
    <sheetView view="pageBreakPreview" zoomScaleNormal="100" zoomScaleSheetLayoutView="100" workbookViewId="0">
      <selection activeCell="J14" sqref="J14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7" t="s">
        <v>1</v>
      </c>
      <c r="B3" s="17"/>
      <c r="C3" s="17" t="s">
        <v>2</v>
      </c>
      <c r="D3" s="17"/>
      <c r="E3" s="17"/>
      <c r="F3" s="17" t="s">
        <v>3</v>
      </c>
      <c r="G3" s="17"/>
      <c r="H3" s="17"/>
      <c r="I3" s="17" t="s">
        <v>4</v>
      </c>
      <c r="J3" s="17"/>
      <c r="K3" s="17"/>
    </row>
    <row r="4" spans="1:16" ht="30" x14ac:dyDescent="0.25">
      <c r="A4" s="17"/>
      <c r="B4" s="17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2">
        <f>'февраль 2021'!C7+21</f>
        <v>63</v>
      </c>
      <c r="D7" s="2"/>
      <c r="E7" s="2"/>
      <c r="F7" s="6">
        <f>'февраль 2021'!F7+310</f>
        <v>907.5</v>
      </c>
      <c r="G7" s="6"/>
      <c r="H7" s="2"/>
      <c r="I7" s="3">
        <f>'февраль 2021'!I7+21*0.55/1.2</f>
        <v>73.860758333333337</v>
      </c>
      <c r="J7" s="2"/>
      <c r="K7" s="2"/>
      <c r="M7" s="7">
        <f>I7+I8+I10+J10+J13+I13</f>
        <v>223.60862500000002</v>
      </c>
      <c r="N7">
        <f>M7*1.2</f>
        <v>268.33035000000001</v>
      </c>
    </row>
    <row r="8" spans="1:16" x14ac:dyDescent="0.25">
      <c r="A8" s="9">
        <v>2</v>
      </c>
      <c r="B8" s="2" t="s">
        <v>11</v>
      </c>
      <c r="C8" s="2">
        <f>'февраль 2021'!C8+2</f>
        <v>12</v>
      </c>
      <c r="D8" s="2"/>
      <c r="E8" s="2"/>
      <c r="F8" s="6">
        <f>'февраль 2021'!F8+100</f>
        <v>365</v>
      </c>
      <c r="G8" s="6"/>
      <c r="H8" s="2"/>
      <c r="I8" s="3">
        <f>'февраль 2021'!I8+70.48291/1.2</f>
        <v>149.74786666666668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9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9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3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5" spans="1:11" x14ac:dyDescent="0.25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6A193164-484E-4645-A7B2-C4FF883209AD}"/>
    <hyperlink ref="B10" location="Par2094" display="Par2094" xr:uid="{4A2A17EB-E02D-4D76-9D5E-CC1C3FE0DEF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420D-C08A-48BA-93DF-5EBB603AD82D}">
  <sheetPr>
    <pageSetUpPr fitToPage="1"/>
  </sheetPr>
  <dimension ref="A1:P25"/>
  <sheetViews>
    <sheetView view="pageBreakPreview" topLeftCell="A7" zoomScaleNormal="100" zoomScaleSheetLayoutView="100" workbookViewId="0">
      <selection activeCell="F13" sqref="F13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7" t="s">
        <v>1</v>
      </c>
      <c r="B3" s="17"/>
      <c r="C3" s="17" t="s">
        <v>2</v>
      </c>
      <c r="D3" s="17"/>
      <c r="E3" s="17"/>
      <c r="F3" s="17" t="s">
        <v>3</v>
      </c>
      <c r="G3" s="17"/>
      <c r="H3" s="17"/>
      <c r="I3" s="17" t="s">
        <v>4</v>
      </c>
      <c r="J3" s="17"/>
      <c r="K3" s="17"/>
    </row>
    <row r="4" spans="1:16" ht="30" x14ac:dyDescent="0.25">
      <c r="A4" s="17"/>
      <c r="B4" s="17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2">
        <f>'март 2021'!C7+12</f>
        <v>75</v>
      </c>
      <c r="D7" s="2"/>
      <c r="E7" s="2"/>
      <c r="F7" s="6">
        <f>'март 2021'!F7+170</f>
        <v>1077.5</v>
      </c>
      <c r="G7" s="6"/>
      <c r="H7" s="2"/>
      <c r="I7" s="3">
        <f>'март 2021'!I7+0.55*12/1.2</f>
        <v>79.360758333333337</v>
      </c>
      <c r="J7" s="2"/>
      <c r="K7" s="2"/>
      <c r="M7" s="7">
        <f>I7+I8+I10+J10+J13+I13+I11+J11</f>
        <v>304.74993333333339</v>
      </c>
      <c r="N7">
        <f>M7*1.2</f>
        <v>365.69992000000008</v>
      </c>
    </row>
    <row r="8" spans="1:16" x14ac:dyDescent="0.25">
      <c r="A8" s="10">
        <v>2</v>
      </c>
      <c r="B8" s="2" t="s">
        <v>11</v>
      </c>
      <c r="C8" s="2">
        <f>'март 2021'!C8</f>
        <v>12</v>
      </c>
      <c r="D8" s="2"/>
      <c r="E8" s="2"/>
      <c r="F8" s="6">
        <f>'март 2021'!F8</f>
        <v>365</v>
      </c>
      <c r="G8" s="6"/>
      <c r="H8" s="2"/>
      <c r="I8" s="3">
        <f>'март 2021'!I8</f>
        <v>149.74786666666668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>
        <v>1</v>
      </c>
      <c r="D11" s="2"/>
      <c r="E11" s="2"/>
      <c r="F11" s="6">
        <v>100</v>
      </c>
      <c r="G11" s="2"/>
      <c r="H11" s="2"/>
      <c r="I11" s="3">
        <f>90.76957/1.2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0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0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3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5" spans="1:11" x14ac:dyDescent="0.25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AE5389E-A677-4198-9B38-94D35A8E7F81}"/>
    <hyperlink ref="B10" location="Par2094" display="Par2094" xr:uid="{6BD637B3-7358-41D8-A7FD-BFE8FD3E1C1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3953-4C3F-474D-B2E1-E3422DCEB869}">
  <sheetPr>
    <pageSetUpPr fitToPage="1"/>
  </sheetPr>
  <dimension ref="A1:P25"/>
  <sheetViews>
    <sheetView tabSelected="1" view="pageBreakPreview" topLeftCell="A7" zoomScaleNormal="100" zoomScaleSheetLayoutView="100" workbookViewId="0">
      <selection activeCell="C7" sqref="C7:C11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7" t="s">
        <v>1</v>
      </c>
      <c r="B3" s="17"/>
      <c r="C3" s="17" t="s">
        <v>2</v>
      </c>
      <c r="D3" s="17"/>
      <c r="E3" s="17"/>
      <c r="F3" s="17" t="s">
        <v>3</v>
      </c>
      <c r="G3" s="17"/>
      <c r="H3" s="17"/>
      <c r="I3" s="17" t="s">
        <v>4</v>
      </c>
      <c r="J3" s="17"/>
      <c r="K3" s="17"/>
    </row>
    <row r="4" spans="1:16" ht="30" x14ac:dyDescent="0.25">
      <c r="A4" s="17"/>
      <c r="B4" s="17"/>
      <c r="C4" s="11" t="s">
        <v>5</v>
      </c>
      <c r="D4" s="11" t="s">
        <v>6</v>
      </c>
      <c r="E4" s="11" t="s">
        <v>7</v>
      </c>
      <c r="F4" s="11" t="s">
        <v>5</v>
      </c>
      <c r="G4" s="11" t="s">
        <v>6</v>
      </c>
      <c r="H4" s="11" t="s">
        <v>7</v>
      </c>
      <c r="I4" s="11" t="s">
        <v>5</v>
      </c>
      <c r="J4" s="11" t="s">
        <v>6</v>
      </c>
      <c r="K4" s="11" t="s">
        <v>7</v>
      </c>
    </row>
    <row r="5" spans="1:16" x14ac:dyDescent="0.25">
      <c r="A5" s="1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2">
        <f>'апрель 2021'!C7+10</f>
        <v>85</v>
      </c>
      <c r="D7" s="2"/>
      <c r="E7" s="2"/>
      <c r="F7" s="6">
        <f>'апрель 2021'!F7+140</f>
        <v>1217.5</v>
      </c>
      <c r="G7" s="6"/>
      <c r="H7" s="2"/>
      <c r="I7" s="3">
        <f>'апрель 2021'!I7+10*0.55/1.2</f>
        <v>83.944091666666665</v>
      </c>
      <c r="J7" s="2"/>
      <c r="K7" s="2"/>
      <c r="M7" s="7">
        <f>I7+I8+I10+J10+J13+I13+I11+J11</f>
        <v>2882.378275</v>
      </c>
      <c r="N7">
        <f>M7*1.2</f>
        <v>3458.8539299999998</v>
      </c>
    </row>
    <row r="8" spans="1:16" x14ac:dyDescent="0.25">
      <c r="A8" s="11">
        <v>2</v>
      </c>
      <c r="B8" s="2" t="s">
        <v>11</v>
      </c>
      <c r="C8" s="2">
        <f>'апрель 2021'!C8+1</f>
        <v>13</v>
      </c>
      <c r="D8" s="2"/>
      <c r="E8" s="2"/>
      <c r="F8" s="6">
        <f>'апрель 2021'!F8+20</f>
        <v>385</v>
      </c>
      <c r="G8" s="6"/>
      <c r="H8" s="2"/>
      <c r="I8" s="3">
        <f>'апрель 2021'!I8+3087.65401/1.2</f>
        <v>2722.7928750000001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1">
        <v>3</v>
      </c>
      <c r="B11" s="2" t="s">
        <v>13</v>
      </c>
      <c r="C11" s="2">
        <f>'апрель 2021'!C11</f>
        <v>1</v>
      </c>
      <c r="D11" s="2"/>
      <c r="E11" s="2"/>
      <c r="F11" s="6">
        <f>'апрель 2021'!F11</f>
        <v>100</v>
      </c>
      <c r="G11" s="2"/>
      <c r="H11" s="2"/>
      <c r="I11" s="3">
        <f>'апрель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3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5" spans="1:11" x14ac:dyDescent="0.25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419CAB2-F980-418B-A6C1-6A11524E52FD}"/>
    <hyperlink ref="B10" location="Par2094" display="Par2094" xr:uid="{F68D4809-5129-4340-8D07-BE3DF853C3D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январь 2021</vt:lpstr>
      <vt:lpstr>февраль 2021</vt:lpstr>
      <vt:lpstr>март 2021</vt:lpstr>
      <vt:lpstr>апрель 2021</vt:lpstr>
      <vt:lpstr>май 2021</vt:lpstr>
      <vt:lpstr>'апрель 2021'!Область_печати</vt:lpstr>
      <vt:lpstr>'май 2021'!Область_печати</vt:lpstr>
      <vt:lpstr>'март 2021'!Область_печати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2021-03-04T04:18:08Z</cp:lastPrinted>
  <dcterms:created xsi:type="dcterms:W3CDTF">2015-06-05T18:19:34Z</dcterms:created>
  <dcterms:modified xsi:type="dcterms:W3CDTF">2021-06-01T17:18:25Z</dcterms:modified>
</cp:coreProperties>
</file>