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127"/>
  <workbookPr filterPrivacy="1" codeName="ЭтаКнига" defaultThemeVersion="124226"/>
  <xr:revisionPtr revIDLastSave="0" documentId="13_ncr:1_{A96F6902-3EB9-43E3-9011-069A4748B3E3}" xr6:coauthVersionLast="45" xr6:coauthVersionMax="45" xr10:uidLastSave="{00000000-0000-0000-0000-000000000000}"/>
  <bookViews>
    <workbookView xWindow="-120" yWindow="-120" windowWidth="29040" windowHeight="15840" tabRatio="672" firstSheet="7" activeTab="7" xr2:uid="{00000000-000D-0000-FFFF-FFFF00000000}"/>
  </bookViews>
  <sheets>
    <sheet name="январь 2020" sheetId="7" state="hidden" r:id="rId1"/>
    <sheet name="февраль 2020" sheetId="19" state="hidden" r:id="rId2"/>
    <sheet name="март 2020" sheetId="20" state="hidden" r:id="rId3"/>
    <sheet name="апрель 2020" sheetId="21" state="hidden" r:id="rId4"/>
    <sheet name="май 2020" sheetId="22" state="hidden" r:id="rId5"/>
    <sheet name="июнь 2020" sheetId="23" state="hidden" r:id="rId6"/>
    <sheet name="июль 2020" sheetId="24" state="hidden" r:id="rId7"/>
    <sheet name="август 2020" sheetId="25" r:id="rId8"/>
    <sheet name="март 2019" sheetId="9" state="hidden" r:id="rId9"/>
    <sheet name="апрель 2019" sheetId="10" state="hidden" r:id="rId10"/>
    <sheet name="май 2019" sheetId="11" state="hidden" r:id="rId11"/>
    <sheet name="июнь 2019" sheetId="12" state="hidden" r:id="rId12"/>
    <sheet name="июль 2019" sheetId="13" state="hidden" r:id="rId13"/>
    <sheet name="август 2019" sheetId="14" state="hidden" r:id="rId14"/>
    <sheet name="сентябрь 2019" sheetId="15" state="hidden" r:id="rId15"/>
    <sheet name="октябрь 2019" sheetId="16" state="hidden" r:id="rId16"/>
    <sheet name="ноябрь 2019" sheetId="17" state="hidden" r:id="rId17"/>
    <sheet name="декабрь 2019" sheetId="18" state="hidden" r:id="rId18"/>
  </sheets>
  <definedNames>
    <definedName name="_xlnm.Print_Area" localSheetId="13">'август 2019'!$A$1:$K$25</definedName>
    <definedName name="_xlnm.Print_Area" localSheetId="7">'август 2020'!$A$1:$K$25</definedName>
    <definedName name="_xlnm.Print_Area" localSheetId="9">'апрель 2019'!$A$1:$K$25</definedName>
    <definedName name="_xlnm.Print_Area" localSheetId="3">'апрель 2020'!$A$1:$K$25</definedName>
    <definedName name="_xlnm.Print_Area" localSheetId="17">'декабрь 2019'!$A$1:$K$25</definedName>
    <definedName name="_xlnm.Print_Area" localSheetId="12">'июль 2019'!$A$1:$K$25</definedName>
    <definedName name="_xlnm.Print_Area" localSheetId="6">'июль 2020'!$A$1:$K$25</definedName>
    <definedName name="_xlnm.Print_Area" localSheetId="11">'июнь 2019'!$A$1:$K$25</definedName>
    <definedName name="_xlnm.Print_Area" localSheetId="5">'июнь 2020'!$A$1:$K$25</definedName>
    <definedName name="_xlnm.Print_Area" localSheetId="10">'май 2019'!$A$1:$K$25</definedName>
    <definedName name="_xlnm.Print_Area" localSheetId="4">'май 2020'!$A$1:$K$25</definedName>
    <definedName name="_xlnm.Print_Area" localSheetId="8">'март 2019'!$A$1:$K$25</definedName>
    <definedName name="_xlnm.Print_Area" localSheetId="2">'март 2020'!$A$1:$K$25</definedName>
    <definedName name="_xlnm.Print_Area" localSheetId="16">'ноябрь 2019'!$A$1:$K$25</definedName>
    <definedName name="_xlnm.Print_Area" localSheetId="15">'октябрь 2019'!$A$1:$K$25</definedName>
    <definedName name="_xlnm.Print_Area" localSheetId="14">'сентябрь 2019'!$A$1:$K$25</definedName>
    <definedName name="_xlnm.Print_Area" localSheetId="1">'февраль 2020'!$A$1:$K$25</definedName>
    <definedName name="_xlnm.Print_Area" localSheetId="0">'январь 2020'!$A$1:$K$25</definedName>
  </definedNames>
  <calcPr calcId="191029"/>
</workbook>
</file>

<file path=xl/calcChain.xml><?xml version="1.0" encoding="utf-8"?>
<calcChain xmlns="http://schemas.openxmlformats.org/spreadsheetml/2006/main">
  <c r="C8" i="25" l="1"/>
  <c r="I8" i="25" l="1"/>
  <c r="F8" i="25"/>
  <c r="I7" i="25"/>
  <c r="M7" i="25"/>
  <c r="N7" i="25" s="1"/>
  <c r="F7" i="25"/>
  <c r="C7" i="25"/>
  <c r="J10" i="25"/>
  <c r="G10" i="25"/>
  <c r="D10" i="25"/>
  <c r="I8" i="24" l="1"/>
  <c r="I7" i="24"/>
  <c r="F8" i="24"/>
  <c r="C8" i="24"/>
  <c r="F7" i="24"/>
  <c r="C7" i="24"/>
  <c r="J10" i="24"/>
  <c r="G10" i="24"/>
  <c r="D10" i="24"/>
  <c r="M7" i="24" l="1"/>
  <c r="N7" i="24" s="1"/>
  <c r="I8" i="23"/>
  <c r="F8" i="23"/>
  <c r="C8" i="23"/>
  <c r="I7" i="23"/>
  <c r="F7" i="23"/>
  <c r="C7" i="23"/>
  <c r="J10" i="23"/>
  <c r="M7" i="23"/>
  <c r="N7" i="23" s="1"/>
  <c r="G10" i="23"/>
  <c r="D10" i="23"/>
  <c r="I8" i="22" l="1"/>
  <c r="F8" i="22"/>
  <c r="C8" i="22"/>
  <c r="I7" i="22"/>
  <c r="F7" i="22"/>
  <c r="C7" i="22"/>
  <c r="M7" i="22"/>
  <c r="J10" i="22"/>
  <c r="G10" i="22"/>
  <c r="D10" i="22"/>
  <c r="N7" i="22"/>
  <c r="M7" i="21" l="1"/>
  <c r="I10" i="21"/>
  <c r="I8" i="21"/>
  <c r="F8" i="21"/>
  <c r="C8" i="21"/>
  <c r="I7" i="21"/>
  <c r="F7" i="21"/>
  <c r="C7" i="21"/>
  <c r="N7" i="21" l="1"/>
  <c r="I8" i="20"/>
  <c r="M7" i="20" s="1"/>
  <c r="N7" i="20" s="1"/>
  <c r="I7" i="20"/>
  <c r="F8" i="20"/>
  <c r="F7" i="20"/>
  <c r="C8" i="20"/>
  <c r="C7" i="20"/>
  <c r="I8" i="19" l="1"/>
  <c r="F8" i="19"/>
  <c r="C8" i="19"/>
  <c r="I7" i="19"/>
  <c r="F7" i="19"/>
  <c r="C7" i="19"/>
  <c r="N7" i="7"/>
  <c r="M7" i="19" l="1"/>
  <c r="N7" i="19" s="1"/>
  <c r="I8" i="7"/>
  <c r="I7" i="7"/>
  <c r="M7" i="7" l="1"/>
  <c r="F11" i="9"/>
  <c r="F11" i="10" s="1"/>
  <c r="F11" i="11" s="1"/>
  <c r="F11" i="12" s="1"/>
  <c r="F11" i="13" s="1"/>
  <c r="F11" i="14" s="1"/>
  <c r="F11" i="15" s="1"/>
  <c r="F11" i="16" s="1"/>
  <c r="F11" i="17" s="1"/>
  <c r="F11" i="18" s="1"/>
  <c r="C11" i="9"/>
  <c r="C11" i="10" s="1"/>
  <c r="C11" i="11" s="1"/>
  <c r="C11" i="12" s="1"/>
  <c r="C11" i="13" s="1"/>
  <c r="C11" i="14" s="1"/>
  <c r="C11" i="15" s="1"/>
  <c r="C11" i="16" s="1"/>
  <c r="C11" i="17" s="1"/>
  <c r="C11" i="18" s="1"/>
  <c r="I11" i="9" l="1"/>
  <c r="I11" i="10" s="1"/>
  <c r="I11" i="11" s="1"/>
  <c r="I11" i="12" s="1"/>
  <c r="I11" i="13" s="1"/>
  <c r="I11" i="14" s="1"/>
  <c r="I11" i="15" s="1"/>
  <c r="I11" i="16" s="1"/>
  <c r="I11" i="17" s="1"/>
  <c r="I11" i="18" s="1"/>
  <c r="I8" i="9"/>
  <c r="I8" i="10" s="1"/>
  <c r="I8" i="11" s="1"/>
  <c r="I8" i="12" s="1"/>
  <c r="I8" i="13" s="1"/>
  <c r="I8" i="14" s="1"/>
  <c r="I8" i="15" s="1"/>
  <c r="I8" i="16" s="1"/>
  <c r="I8" i="17" s="1"/>
  <c r="I8" i="18" s="1"/>
  <c r="F8" i="9"/>
  <c r="F8" i="10" s="1"/>
  <c r="F8" i="11" s="1"/>
  <c r="F8" i="12" s="1"/>
  <c r="F8" i="13" s="1"/>
  <c r="F8" i="14" s="1"/>
  <c r="F8" i="15" s="1"/>
  <c r="F8" i="16" s="1"/>
  <c r="F8" i="17" s="1"/>
  <c r="F8" i="18" s="1"/>
  <c r="C8" i="9"/>
  <c r="C8" i="10" s="1"/>
  <c r="C8" i="11" s="1"/>
  <c r="C8" i="12" s="1"/>
  <c r="C8" i="13" s="1"/>
  <c r="C8" i="14" s="1"/>
  <c r="C8" i="15" s="1"/>
  <c r="C8" i="16" s="1"/>
  <c r="C8" i="17" s="1"/>
  <c r="C8" i="18" s="1"/>
  <c r="I7" i="9"/>
  <c r="I7" i="10" s="1"/>
  <c r="I7" i="11" s="1"/>
  <c r="I7" i="12" s="1"/>
  <c r="I7" i="13" s="1"/>
  <c r="F7" i="9"/>
  <c r="F7" i="10" s="1"/>
  <c r="F7" i="11" s="1"/>
  <c r="F7" i="12" s="1"/>
  <c r="F7" i="13" s="1"/>
  <c r="F7" i="14" s="1"/>
  <c r="F7" i="15" s="1"/>
  <c r="F7" i="16" s="1"/>
  <c r="F7" i="17" s="1"/>
  <c r="F7" i="18" s="1"/>
  <c r="C7" i="9"/>
  <c r="C7" i="10" s="1"/>
  <c r="C7" i="11" s="1"/>
  <c r="C7" i="12" s="1"/>
  <c r="C7" i="13" s="1"/>
  <c r="C7" i="14" s="1"/>
  <c r="C7" i="15" s="1"/>
  <c r="C7" i="16" s="1"/>
  <c r="C7" i="17" s="1"/>
  <c r="C7" i="18" s="1"/>
  <c r="I7" i="14" l="1"/>
  <c r="M11" i="13"/>
  <c r="M12" i="13" s="1"/>
  <c r="I7" i="15" l="1"/>
  <c r="M11" i="14"/>
  <c r="M12" i="14" s="1"/>
  <c r="I7" i="16" l="1"/>
  <c r="M11" i="15"/>
  <c r="M12" i="15" s="1"/>
  <c r="I7" i="17" l="1"/>
  <c r="M11" i="16"/>
  <c r="M12" i="16" s="1"/>
  <c r="I7" i="18" l="1"/>
  <c r="M11" i="18" s="1"/>
  <c r="M12" i="18" s="1"/>
  <c r="M11" i="17"/>
  <c r="M12" i="17" s="1"/>
</calcChain>
</file>

<file path=xl/sharedStrings.xml><?xml version="1.0" encoding="utf-8"?>
<sst xmlns="http://schemas.openxmlformats.org/spreadsheetml/2006/main" count="594" uniqueCount="42">
  <si>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</si>
  <si>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</si>
  <si>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</si>
  <si>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</si>
  <si>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</si>
  <si>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</si>
  <si>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</si>
  <si>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</si>
  <si>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</si>
  <si>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</si>
  <si>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</si>
  <si>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</si>
  <si>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</si>
  <si>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</si>
  <si>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</si>
  <si>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</si>
  <si>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</si>
  <si>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</si>
  <si>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</si>
  <si>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</si>
  <si>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</si>
  <si>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</si>
  <si>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</si>
  <si>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</si>
  <si>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</si>
  <si>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</si>
  <si>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</si>
  <si>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ИНФОРМАЦИЯ
об осуществлении технологического присоединения
по договорам, заключенным ООО ЭСК "Энергия"
за январь-июль 2019 года</t>
  </si>
  <si>
    <t>Директор ООО ЭСК "Энергия"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</si>
  <si>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январь-август 2019 года</t>
  </si>
  <si>
    <t>ИНФОРМАЦИЯ
об осуществлении технологического присоединения
по договорам, заключенным ООО ЭСК "Энергия"
за январь-сентябрь 2019 года</t>
  </si>
  <si>
    <t>ИНФОРМАЦИЯ
об осуществлении технологического присоединения
по договорам, заключенным ООО ЭСК "Энергия"
за январь-октябрь 2019 года</t>
  </si>
  <si>
    <t>ИНФОРМАЦИЯ
об осуществлении технологического присоединения
по договорам, заключенным ООО ЭСК "Энергия"
за январь-ноябрь 2019 года</t>
  </si>
  <si>
    <t>ИНФОРМАЦИЯ
об осуществлении технологического присоединения
по договорам, заключенным ООО ЭСК "Энергия"
за январь-декабрь 2019 года</t>
  </si>
  <si>
    <t>ИНФОРМАЦИЯ
об осуществлении технологического присоединения
по договорам, заключенным ООО ЭСК "Энергия"
за январь 2020 года</t>
  </si>
  <si>
    <t>ИНФОРМАЦИЯ
об осуществлении технологического присоединения
по договорам, заключенным ООО ЭСК "Энергия"
за февраль 2020 года</t>
  </si>
  <si>
    <t>ИНФОРМАЦИЯ
об осуществлении технологического присоединения
по договорам, заключенным ООО ЭСК "Энергия"
за март 2020 года</t>
  </si>
  <si>
    <t>ИНФОРМАЦИЯ
об осуществлении технологического присоединения
по договорам, заключенным ООО ЭСК "Энергия"
за апрель 2020 года</t>
  </si>
  <si>
    <t>ИНФОРМАЦИЯ
об осуществлении технологического присоединения
по договорам, заключенным ООО ЭСК "Энергия"
за май 2020 года</t>
  </si>
  <si>
    <t>ИНФОРМАЦИЯ
об осуществлении технологического присоединения
по договорам, заключенным ООО ЭСК "Энергия"
за июнь 2020 года</t>
  </si>
  <si>
    <t>ИНФОРМАЦИЯ
об осуществлении технологического присоединения
по договорам, заключенным ООО ЭСК "Энергия"
за июль 2020 года</t>
  </si>
  <si>
    <t>ИНФОРМАЦИЯ
об осуществлении технологического присоединения
по договорам, заключенным ООО ЭСК "Энергия"
за август 2020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</si>
</sst>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3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2" fontId="0" fillId="0" borderId="0" xfId="0" applyNumberForma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Лист1">
    <pageSetUpPr fitToPage="1"/>
  </sheetPr>
  <dimension ref="A1:O25"/>
  <sheetViews>
    <sheetView view="pageBreakPreview" zoomScale="98" zoomScaleNormal="100" zoomScaleSheetLayoutView="98" workbookViewId="0">
      <selection activeCell="C7" sqref="C7:C8"/>
    </sheetView>
  </sheetViews>
  <sheetFormatPr defaultRowHeight="15" x14ac:dyDescent="0.25"/>
  <cols>
    <col min="2" max="2" width="30" customWidth="1"/>
    <col min="9" max="9" width="10.28515625" customWidth="1"/>
    <col min="14" max="14" width="11" customWidth="1"/>
  </cols>
  <sheetData>
    <row r="1" spans="1:15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5" ht="69.75" customHeight="1" x14ac:dyDescent="0.25">
      <c r="A2" s="27" t="s">
        <v>34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5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5" ht="30" x14ac:dyDescent="0.25">
      <c r="A4" s="31"/>
      <c r="B4" s="31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5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5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M6" s="26"/>
      <c r="N6" s="26"/>
      <c r="O6" s="26"/>
    </row>
    <row r="7" spans="1:15" x14ac:dyDescent="0.25">
      <c r="A7" s="2"/>
      <c r="B7" s="5" t="s">
        <v>10</v>
      </c>
      <c r="C7" s="6">
        <v>69</v>
      </c>
      <c r="D7" s="6"/>
      <c r="E7" s="6"/>
      <c r="F7" s="6">
        <v>1008</v>
      </c>
      <c r="G7" s="6"/>
      <c r="H7" s="6"/>
      <c r="I7" s="7">
        <f>74.97873/1.2</f>
        <v>62.482275000000001</v>
      </c>
      <c r="J7" s="4"/>
      <c r="K7" s="2"/>
      <c r="M7" s="13">
        <f>I7+I8</f>
        <v>332.05565833333338</v>
      </c>
      <c r="N7">
        <f>M7*1.2</f>
        <v>398.46679000000006</v>
      </c>
    </row>
    <row r="8" spans="1:15" x14ac:dyDescent="0.25">
      <c r="A8" s="1">
        <v>2</v>
      </c>
      <c r="B8" s="2" t="s">
        <v>11</v>
      </c>
      <c r="C8" s="2">
        <v>24</v>
      </c>
      <c r="D8" s="2"/>
      <c r="E8" s="2"/>
      <c r="F8" s="2">
        <v>780</v>
      </c>
      <c r="G8" s="2"/>
      <c r="H8" s="2"/>
      <c r="I8" s="7">
        <f>323.48806/1.2</f>
        <v>269.57338333333337</v>
      </c>
      <c r="J8" s="2"/>
      <c r="K8" s="2"/>
    </row>
    <row r="9" spans="1:15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5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5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5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5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5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5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5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A25:K25"/>
    <mergeCell ref="M6:O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 xr:uid="{00000000-0004-0000-0000-000000000000}"/>
    <hyperlink ref="B10" location="Par2094" display="Par2094" xr:uid="{00000000-0004-0000-00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P25"/>
  <sheetViews>
    <sheetView view="pageBreakPreview" topLeftCell="A10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10" t="s">
        <v>0</v>
      </c>
      <c r="D4" s="10" t="s">
        <v>1</v>
      </c>
      <c r="E4" s="10" t="s">
        <v>7</v>
      </c>
      <c r="F4" s="10" t="s">
        <v>0</v>
      </c>
      <c r="G4" s="10" t="s">
        <v>1</v>
      </c>
      <c r="H4" s="10" t="s">
        <v>7</v>
      </c>
      <c r="I4" s="10" t="s">
        <v>0</v>
      </c>
      <c r="J4" s="10" t="s">
        <v>1</v>
      </c>
      <c r="K4" s="10" t="s">
        <v>7</v>
      </c>
    </row>
    <row r="5" spans="1:16" x14ac:dyDescent="0.25">
      <c r="A5" s="1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'март 2019'!C7+26</f>
        <v>#REF!</v>
      </c>
      <c r="D7" s="6"/>
      <c r="E7" s="6"/>
      <c r="F7" s="9" t="e">
        <f>'март 2019'!F7+380</f>
        <v>#REF!</v>
      </c>
      <c r="G7" s="6"/>
      <c r="H7" s="6"/>
      <c r="I7" s="7" t="e">
        <f>'март 2019'!I7+26.37746/1.2</f>
        <v>#REF!</v>
      </c>
      <c r="J7" s="6"/>
      <c r="K7" s="6"/>
    </row>
    <row r="8" spans="1:16" x14ac:dyDescent="0.25">
      <c r="A8" s="10">
        <v>2</v>
      </c>
      <c r="B8" s="6" t="s">
        <v>11</v>
      </c>
      <c r="C8" s="6" t="e">
        <f>'март 2019'!C8+2</f>
        <v>#REF!</v>
      </c>
      <c r="D8" s="6"/>
      <c r="E8" s="6"/>
      <c r="F8" s="9" t="e">
        <f>'март 2019'!F8+55</f>
        <v>#REF!</v>
      </c>
      <c r="G8" s="6"/>
      <c r="H8" s="6"/>
      <c r="I8" s="7" t="e">
        <f>'март 2019'!I8+16.5451/1.2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0">
        <v>3</v>
      </c>
      <c r="B11" s="6" t="s">
        <v>13</v>
      </c>
      <c r="C11" s="6" t="e">
        <f>'март 2019'!C11</f>
        <v>#REF!</v>
      </c>
      <c r="D11" s="6"/>
      <c r="E11" s="6"/>
      <c r="F11" s="9" t="e">
        <f>'март 2019'!F11</f>
        <v>#REF!</v>
      </c>
      <c r="G11" s="6"/>
      <c r="H11" s="6"/>
      <c r="I11" s="7" t="e">
        <f>'март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300-000000000000}"/>
    <hyperlink ref="B10" location="Par2094" display="Par2094" xr:uid="{00000000-0004-0000-03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'апрель 2019'!C7+8</f>
        <v>#REF!</v>
      </c>
      <c r="D7" s="6"/>
      <c r="E7" s="6"/>
      <c r="F7" s="9" t="e">
        <f>'апрель 2019'!F7+15*6+15</f>
        <v>#REF!</v>
      </c>
      <c r="G7" s="6"/>
      <c r="H7" s="6"/>
      <c r="I7" s="7" t="e">
        <f>'апрель 2019'!I7+8*0.55/1.2</f>
        <v>#REF!</v>
      </c>
      <c r="J7" s="6"/>
      <c r="K7" s="6"/>
    </row>
    <row r="8" spans="1:16" x14ac:dyDescent="0.25">
      <c r="A8" s="11">
        <v>2</v>
      </c>
      <c r="B8" s="6" t="s">
        <v>11</v>
      </c>
      <c r="C8" s="6" t="e">
        <f>'апрель 2019'!C8+1</f>
        <v>#REF!</v>
      </c>
      <c r="D8" s="6"/>
      <c r="E8" s="6"/>
      <c r="F8" s="9" t="e">
        <f>'апрель 2019'!F8+30</f>
        <v>#REF!</v>
      </c>
      <c r="G8" s="6"/>
      <c r="H8" s="6"/>
      <c r="I8" s="7" t="e">
        <f>'апрель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 t="e">
        <f>'апрель 2019'!C11</f>
        <v>#REF!</v>
      </c>
      <c r="D11" s="6"/>
      <c r="E11" s="6"/>
      <c r="F11" s="9" t="e">
        <f>'апрель 2019'!F11</f>
        <v>#REF!</v>
      </c>
      <c r="G11" s="6"/>
      <c r="H11" s="6"/>
      <c r="I11" s="7" t="e">
        <f>'апрель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25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400-000000000000}"/>
    <hyperlink ref="B10" location="Par2094" display="Par2094" xr:uid="{00000000-0004-0000-04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'май 2019'!C7+6</f>
        <v>#REF!</v>
      </c>
      <c r="D7" s="6"/>
      <c r="E7" s="6"/>
      <c r="F7" s="9" t="e">
        <f>'май 2019'!F7+90</f>
        <v>#REF!</v>
      </c>
      <c r="G7" s="6"/>
      <c r="H7" s="6"/>
      <c r="I7" s="7" t="e">
        <f>'май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'май 2019'!C8+1</f>
        <v>#REF!</v>
      </c>
      <c r="D8" s="6"/>
      <c r="E8" s="6"/>
      <c r="F8" s="9" t="e">
        <f>'май 2019'!F8+25</f>
        <v>#REF!</v>
      </c>
      <c r="G8" s="6"/>
      <c r="H8" s="6"/>
      <c r="I8" s="7" t="e">
        <f>'май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'май 2019'!C11</f>
        <v>#REF!</v>
      </c>
      <c r="D11" s="6"/>
      <c r="E11" s="6"/>
      <c r="F11" s="9" t="e">
        <f>'май 2019'!F11</f>
        <v>#REF!</v>
      </c>
      <c r="G11" s="6"/>
      <c r="H11" s="6"/>
      <c r="I11" s="7" t="e">
        <f>'май 2019'!I11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500-000000000000}"/>
    <hyperlink ref="B10" location="Par2094" display="Par2094" xr:uid="{00000000-0004-0000-05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F7" sqref="F7:F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'июнь 2019'!C7+6</f>
        <v>#REF!</v>
      </c>
      <c r="D7" s="6"/>
      <c r="E7" s="6"/>
      <c r="F7" s="9" t="e">
        <f>'июнь 2019'!F7+76</f>
        <v>#REF!</v>
      </c>
      <c r="G7" s="6"/>
      <c r="H7" s="6"/>
      <c r="I7" s="7" t="e">
        <f>'июнь 2019'!I7+6*0.55/1.2</f>
        <v>#REF!</v>
      </c>
      <c r="J7" s="6"/>
      <c r="K7" s="6"/>
    </row>
    <row r="8" spans="1:16" x14ac:dyDescent="0.25">
      <c r="A8" s="12">
        <v>2</v>
      </c>
      <c r="B8" s="6" t="s">
        <v>11</v>
      </c>
      <c r="C8" s="6" t="e">
        <f>'июнь 2019'!C8+1</f>
        <v>#REF!</v>
      </c>
      <c r="D8" s="6"/>
      <c r="E8" s="6"/>
      <c r="F8" s="9" t="e">
        <f>'июнь 2019'!F8+30</f>
        <v>#REF!</v>
      </c>
      <c r="G8" s="6"/>
      <c r="H8" s="6"/>
      <c r="I8" s="7" t="e">
        <f>'июнь 2019'!I8+12.62746/1.2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 t="e">
        <f>'июнь 2019'!C11</f>
        <v>#REF!</v>
      </c>
      <c r="D11" s="6"/>
      <c r="E11" s="6"/>
      <c r="F11" s="9" t="e">
        <f>'июнь 2019'!F11</f>
        <v>#REF!</v>
      </c>
      <c r="G11" s="6"/>
      <c r="H11" s="6"/>
      <c r="I11" s="7" t="e">
        <f>'июнь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600-000000000000}"/>
    <hyperlink ref="B10" location="Par2094" display="Par2094" xr:uid="{00000000-0004-0000-06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J11" sqref="J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4" t="s">
        <v>0</v>
      </c>
      <c r="D4" s="14" t="s">
        <v>1</v>
      </c>
      <c r="E4" s="14" t="s">
        <v>7</v>
      </c>
      <c r="F4" s="14" t="s">
        <v>0</v>
      </c>
      <c r="G4" s="14" t="s">
        <v>1</v>
      </c>
      <c r="H4" s="14" t="s">
        <v>7</v>
      </c>
      <c r="I4" s="14" t="s">
        <v>0</v>
      </c>
      <c r="J4" s="14" t="s">
        <v>1</v>
      </c>
      <c r="K4" s="14" t="s">
        <v>7</v>
      </c>
    </row>
    <row r="5" spans="1:16" x14ac:dyDescent="0.25">
      <c r="A5" s="1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'июль 2019'!C7+17</f>
        <v>#REF!</v>
      </c>
      <c r="D7" s="6"/>
      <c r="E7" s="6"/>
      <c r="F7" s="9" t="e">
        <f>'июль 2019'!F7+255</f>
        <v>#REF!</v>
      </c>
      <c r="G7" s="6"/>
      <c r="H7" s="6"/>
      <c r="I7" s="7" t="e">
        <f>'июль 2019'!I7+0.55*17/1.2</f>
        <v>#REF!</v>
      </c>
      <c r="J7" s="6"/>
      <c r="K7" s="6"/>
    </row>
    <row r="8" spans="1:16" x14ac:dyDescent="0.25">
      <c r="A8" s="14">
        <v>2</v>
      </c>
      <c r="B8" s="6" t="s">
        <v>11</v>
      </c>
      <c r="C8" s="6" t="e">
        <f>'июль 2019'!C8+3</f>
        <v>#REF!</v>
      </c>
      <c r="D8" s="6"/>
      <c r="E8" s="6"/>
      <c r="F8" s="9" t="e">
        <f>'июль 2019'!F8+360</f>
        <v>#REF!</v>
      </c>
      <c r="G8" s="6"/>
      <c r="H8" s="6"/>
      <c r="I8" s="7" t="e">
        <f>'июль 2019'!I8+138.51684/1.2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4">
        <v>3</v>
      </c>
      <c r="B11" s="6" t="s">
        <v>13</v>
      </c>
      <c r="C11" s="6" t="e">
        <f>'июль 2019'!C11</f>
        <v>#REF!</v>
      </c>
      <c r="D11" s="6"/>
      <c r="E11" s="6"/>
      <c r="F11" s="9" t="e">
        <f>'июль 2019'!F11</f>
        <v>#REF!</v>
      </c>
      <c r="G11" s="6"/>
      <c r="H11" s="6"/>
      <c r="I11" s="7" t="e">
        <f>'июль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700-000000000000}"/>
    <hyperlink ref="B10" location="Par2094" display="Par2094" xr:uid="{00000000-0004-0000-07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P25"/>
  <sheetViews>
    <sheetView view="pageBreakPreview" zoomScale="98" zoomScaleNormal="100" zoomScaleSheetLayoutView="98" workbookViewId="0">
      <selection activeCell="I6" sqref="I6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5" t="s">
        <v>0</v>
      </c>
      <c r="D4" s="15" t="s">
        <v>1</v>
      </c>
      <c r="E4" s="15" t="s">
        <v>7</v>
      </c>
      <c r="F4" s="15" t="s">
        <v>0</v>
      </c>
      <c r="G4" s="15" t="s">
        <v>1</v>
      </c>
      <c r="H4" s="15" t="s">
        <v>7</v>
      </c>
      <c r="I4" s="15" t="s">
        <v>0</v>
      </c>
      <c r="J4" s="15" t="s">
        <v>1</v>
      </c>
      <c r="K4" s="15" t="s">
        <v>7</v>
      </c>
    </row>
    <row r="5" spans="1:16" x14ac:dyDescent="0.25">
      <c r="A5" s="1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'август 2019'!C7+24</f>
        <v>#REF!</v>
      </c>
      <c r="D7" s="6"/>
      <c r="E7" s="6"/>
      <c r="F7" s="9" t="e">
        <f>'август 2019'!F7+351</f>
        <v>#REF!</v>
      </c>
      <c r="G7" s="6"/>
      <c r="H7" s="6"/>
      <c r="I7" s="7" t="e">
        <f>'август 2019'!I7+24*0.55/1.2</f>
        <v>#REF!</v>
      </c>
      <c r="J7" s="6"/>
      <c r="K7" s="6"/>
    </row>
    <row r="8" spans="1:16" x14ac:dyDescent="0.25">
      <c r="A8" s="15">
        <v>2</v>
      </c>
      <c r="B8" s="6" t="s">
        <v>11</v>
      </c>
      <c r="C8" s="6" t="e">
        <f>'август 2019'!C8+2</f>
        <v>#REF!</v>
      </c>
      <c r="D8" s="6"/>
      <c r="E8" s="6"/>
      <c r="F8" s="9" t="e">
        <f>'август 2019'!F8+130</f>
        <v>#REF!</v>
      </c>
      <c r="G8" s="6"/>
      <c r="H8" s="6"/>
      <c r="I8" s="7" t="e">
        <f>'август 2019'!I8+25.25492/1.2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5">
        <v>3</v>
      </c>
      <c r="B11" s="6" t="s">
        <v>13</v>
      </c>
      <c r="C11" s="6" t="e">
        <f>'август 2019'!C11</f>
        <v>#REF!</v>
      </c>
      <c r="D11" s="6"/>
      <c r="E11" s="6"/>
      <c r="F11" s="9" t="e">
        <f>'август 2019'!F11</f>
        <v>#REF!</v>
      </c>
      <c r="G11" s="6"/>
      <c r="H11" s="6"/>
      <c r="I11" s="7" t="e">
        <f>'август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800-000000000000}"/>
    <hyperlink ref="B10" location="Par2094" display="Par2094" xr:uid="{00000000-0004-0000-08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5"/>
  <sheetViews>
    <sheetView view="pageBreakPreview" topLeftCell="A4" zoomScale="98" zoomScaleNormal="100" zoomScaleSheetLayoutView="98" workbookViewId="0">
      <selection activeCell="I7" sqref="I7:I12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6" t="s">
        <v>0</v>
      </c>
      <c r="D4" s="16" t="s">
        <v>1</v>
      </c>
      <c r="E4" s="16" t="s">
        <v>7</v>
      </c>
      <c r="F4" s="16" t="s">
        <v>0</v>
      </c>
      <c r="G4" s="16" t="s">
        <v>1</v>
      </c>
      <c r="H4" s="16" t="s">
        <v>7</v>
      </c>
      <c r="I4" s="16" t="s">
        <v>0</v>
      </c>
      <c r="J4" s="16" t="s">
        <v>1</v>
      </c>
      <c r="K4" s="16" t="s">
        <v>7</v>
      </c>
    </row>
    <row r="5" spans="1:16" x14ac:dyDescent="0.25">
      <c r="A5" s="16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'сентябрь 2019'!C7+33</f>
        <v>#REF!</v>
      </c>
      <c r="D7" s="6"/>
      <c r="E7" s="6"/>
      <c r="F7" s="9" t="e">
        <f>'сентябрь 2019'!F7+490</f>
        <v>#REF!</v>
      </c>
      <c r="G7" s="6"/>
      <c r="H7" s="6"/>
      <c r="I7" s="7" t="e">
        <f>'сентябрь 2019'!I7+42.30492/1.2</f>
        <v>#REF!</v>
      </c>
      <c r="J7" s="6"/>
      <c r="K7" s="6"/>
    </row>
    <row r="8" spans="1:16" x14ac:dyDescent="0.25">
      <c r="A8" s="16">
        <v>2</v>
      </c>
      <c r="B8" s="6" t="s">
        <v>11</v>
      </c>
      <c r="C8" s="6" t="e">
        <f>'сентябрь 2019'!C8+1</f>
        <v>#REF!</v>
      </c>
      <c r="D8" s="6"/>
      <c r="E8" s="6"/>
      <c r="F8" s="9" t="e">
        <f>'сентябрь 2019'!F8+45</f>
        <v>#REF!</v>
      </c>
      <c r="G8" s="6"/>
      <c r="H8" s="6"/>
      <c r="I8" s="7" t="e">
        <f>'сентябрь 2019'!I8+17.62938/1.2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6">
        <v>3</v>
      </c>
      <c r="B11" s="6" t="s">
        <v>13</v>
      </c>
      <c r="C11" s="6" t="e">
        <f>'сентябрь 2019'!C11</f>
        <v>#REF!</v>
      </c>
      <c r="D11" s="6"/>
      <c r="E11" s="6"/>
      <c r="F11" s="9" t="e">
        <f>'сентябрь 2019'!F11</f>
        <v>#REF!</v>
      </c>
      <c r="G11" s="6"/>
      <c r="H11" s="6"/>
      <c r="I11" s="7" t="e">
        <f>'сентябрь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6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6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6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900-000000000000}"/>
    <hyperlink ref="B10" location="Par2094" display="Par2094" xr:uid="{00000000-0004-0000-09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32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7" t="s">
        <v>0</v>
      </c>
      <c r="D4" s="17" t="s">
        <v>1</v>
      </c>
      <c r="E4" s="17" t="s">
        <v>7</v>
      </c>
      <c r="F4" s="17" t="s">
        <v>0</v>
      </c>
      <c r="G4" s="17" t="s">
        <v>1</v>
      </c>
      <c r="H4" s="17" t="s">
        <v>7</v>
      </c>
      <c r="I4" s="17" t="s">
        <v>0</v>
      </c>
      <c r="J4" s="17" t="s">
        <v>1</v>
      </c>
      <c r="K4" s="17" t="s">
        <v>7</v>
      </c>
    </row>
    <row r="5" spans="1:16" x14ac:dyDescent="0.25">
      <c r="A5" s="17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'октябрь 2019'!C7+17</f>
        <v>#REF!</v>
      </c>
      <c r="D7" s="6"/>
      <c r="E7" s="6"/>
      <c r="F7" s="9" t="e">
        <f>'октябрь 2019'!F7+255</f>
        <v>#REF!</v>
      </c>
      <c r="G7" s="6"/>
      <c r="H7" s="6"/>
      <c r="I7" s="7" t="e">
        <f>'октябрь 2019'!I7+9.35/1.2</f>
        <v>#REF!</v>
      </c>
      <c r="J7" s="6"/>
      <c r="K7" s="6"/>
    </row>
    <row r="8" spans="1:16" x14ac:dyDescent="0.25">
      <c r="A8" s="17">
        <v>2</v>
      </c>
      <c r="B8" s="6" t="s">
        <v>11</v>
      </c>
      <c r="C8" s="6" t="e">
        <f>'октябрь 2019'!C8+3</f>
        <v>#REF!</v>
      </c>
      <c r="D8" s="6"/>
      <c r="E8" s="6"/>
      <c r="F8" s="9" t="e">
        <f>'октябрь 2019'!F8+155</f>
        <v>#REF!</v>
      </c>
      <c r="G8" s="6"/>
      <c r="H8" s="6"/>
      <c r="I8" s="7" t="e">
        <f>'октябрь 2019'!I8+64.43132/1.2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7">
        <v>3</v>
      </c>
      <c r="B11" s="6" t="s">
        <v>13</v>
      </c>
      <c r="C11" s="6" t="e">
        <f>'октябрь 2019'!C11</f>
        <v>#REF!</v>
      </c>
      <c r="D11" s="6"/>
      <c r="E11" s="6"/>
      <c r="F11" s="9" t="e">
        <f>'октябрь 2019'!F11</f>
        <v>#REF!</v>
      </c>
      <c r="G11" s="6"/>
      <c r="H11" s="6"/>
      <c r="I11" s="7" t="e">
        <f>'октябрь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7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7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7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A00-000000000000}"/>
    <hyperlink ref="B10" location="Par2094" display="Par2094" xr:uid="{00000000-0004-0000-0A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5"/>
  <sheetViews>
    <sheetView view="pageBreakPreview" zoomScale="98" zoomScaleNormal="100" zoomScaleSheetLayoutView="98" workbookViewId="0">
      <selection activeCell="I9" sqref="I9"/>
    </sheetView>
  </sheetViews>
  <sheetFormatPr defaultRowHeight="15" x14ac:dyDescent="0.25"/>
  <cols>
    <col min="2" max="2" width="30" customWidth="1"/>
    <col min="6" max="6" width="10.140625" bestFit="1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33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2" t="s">
        <v>24</v>
      </c>
      <c r="D3" s="31"/>
      <c r="E3" s="31"/>
      <c r="F3" s="31" t="s">
        <v>5</v>
      </c>
      <c r="G3" s="31"/>
      <c r="H3" s="31"/>
      <c r="I3" s="32" t="s">
        <v>23</v>
      </c>
      <c r="J3" s="31"/>
      <c r="K3" s="31"/>
    </row>
    <row r="4" spans="1:16" ht="30" x14ac:dyDescent="0.25">
      <c r="A4" s="31"/>
      <c r="B4" s="31"/>
      <c r="C4" s="18" t="s">
        <v>0</v>
      </c>
      <c r="D4" s="18" t="s">
        <v>1</v>
      </c>
      <c r="E4" s="18" t="s">
        <v>7</v>
      </c>
      <c r="F4" s="18" t="s">
        <v>0</v>
      </c>
      <c r="G4" s="18" t="s">
        <v>1</v>
      </c>
      <c r="H4" s="18" t="s">
        <v>7</v>
      </c>
      <c r="I4" s="18" t="s">
        <v>0</v>
      </c>
      <c r="J4" s="18" t="s">
        <v>1</v>
      </c>
      <c r="K4" s="18" t="s">
        <v>7</v>
      </c>
    </row>
    <row r="5" spans="1:16" x14ac:dyDescent="0.25">
      <c r="A5" s="1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'ноябрь 2019'!C7+28</f>
        <v>#REF!</v>
      </c>
      <c r="D7" s="6"/>
      <c r="E7" s="6"/>
      <c r="F7" s="9" t="e">
        <f>'ноябрь 2019'!F7+410</f>
        <v>#REF!</v>
      </c>
      <c r="G7" s="6"/>
      <c r="H7" s="6"/>
      <c r="I7" s="7" t="e">
        <f>'ноябрь 2019'!I7+15.4/1.2</f>
        <v>#REF!</v>
      </c>
      <c r="J7" s="6"/>
      <c r="K7" s="6"/>
    </row>
    <row r="8" spans="1:16" x14ac:dyDescent="0.25">
      <c r="A8" s="18">
        <v>2</v>
      </c>
      <c r="B8" s="6" t="s">
        <v>11</v>
      </c>
      <c r="C8" s="6" t="e">
        <f>'ноябрь 2019'!C8+5</f>
        <v>#REF!</v>
      </c>
      <c r="D8" s="6"/>
      <c r="E8" s="6"/>
      <c r="F8" s="9" t="e">
        <f>'ноябрь 2019'!F8+155</f>
        <v>#REF!</v>
      </c>
      <c r="G8" s="6"/>
      <c r="H8" s="6"/>
      <c r="I8" s="7" t="e">
        <f>'ноябрь 2019'!I8+68.13922/1.2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8">
        <v>3</v>
      </c>
      <c r="B11" s="6" t="s">
        <v>13</v>
      </c>
      <c r="C11" s="6" t="e">
        <f>'ноябрь 2019'!C11</f>
        <v>#REF!</v>
      </c>
      <c r="D11" s="6"/>
      <c r="E11" s="6"/>
      <c r="F11" s="9" t="e">
        <f>'ноябрь 2019'!F11</f>
        <v>#REF!</v>
      </c>
      <c r="G11" s="6"/>
      <c r="H11" s="6"/>
      <c r="I11" s="7" t="e">
        <f>'ноябрь 2019'!I11</f>
        <v>#REF!</v>
      </c>
      <c r="J11" s="6"/>
      <c r="K11" s="6"/>
      <c r="M11" s="13" t="e">
        <f>I7+I8+I11</f>
        <v>#REF!</v>
      </c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  <c r="M12" t="e">
        <f>M11*1.2</f>
        <v>#REF!</v>
      </c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28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B00-000000000000}"/>
    <hyperlink ref="B10" location="Par2094" display="Par2094" xr:uid="{00000000-0004-0000-0B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6651C-96F3-4FF8-8E7F-E31F3A473153}">
  <sheetPr>
    <pageSetUpPr fitToPage="1"/>
  </sheetPr>
  <dimension ref="A1:P25"/>
  <sheetViews>
    <sheetView view="pageBreakPreview" zoomScale="98" zoomScaleNormal="100" zoomScaleSheetLayoutView="98" workbookViewId="0">
      <selection activeCell="I7" sqref="I7:I8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35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19" t="s">
        <v>0</v>
      </c>
      <c r="D4" s="19" t="s">
        <v>1</v>
      </c>
      <c r="E4" s="19" t="s">
        <v>7</v>
      </c>
      <c r="F4" s="19" t="s">
        <v>0</v>
      </c>
      <c r="G4" s="19" t="s">
        <v>1</v>
      </c>
      <c r="H4" s="19" t="s">
        <v>7</v>
      </c>
      <c r="I4" s="19" t="s">
        <v>0</v>
      </c>
      <c r="J4" s="19" t="s">
        <v>1</v>
      </c>
      <c r="K4" s="19" t="s">
        <v>7</v>
      </c>
    </row>
    <row r="5" spans="1:16" x14ac:dyDescent="0.25">
      <c r="A5" s="1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'январь 2020'!C7+17</f>
        <v>86</v>
      </c>
      <c r="D7" s="6"/>
      <c r="E7" s="6"/>
      <c r="F7" s="6">
        <f>'январь 2020'!F7+190</f>
        <v>1198</v>
      </c>
      <c r="G7" s="6"/>
      <c r="H7" s="6"/>
      <c r="I7" s="7">
        <f>'январь 2020'!I7+17.0646/1.2</f>
        <v>76.702775000000003</v>
      </c>
      <c r="J7" s="6"/>
      <c r="K7" s="6"/>
      <c r="M7" s="13">
        <f>I7+I8</f>
        <v>416.32011666666665</v>
      </c>
      <c r="N7">
        <f>M7*1.2</f>
        <v>499.58413999999993</v>
      </c>
    </row>
    <row r="8" spans="1:16" x14ac:dyDescent="0.25">
      <c r="A8" s="19">
        <v>2</v>
      </c>
      <c r="B8" s="6" t="s">
        <v>11</v>
      </c>
      <c r="C8" s="6">
        <f>'январь 2020'!C8+6</f>
        <v>30</v>
      </c>
      <c r="D8" s="6"/>
      <c r="E8" s="6"/>
      <c r="F8" s="6">
        <f>'январь 2020'!F8+185</f>
        <v>965</v>
      </c>
      <c r="G8" s="6"/>
      <c r="H8" s="6"/>
      <c r="I8" s="7">
        <f>'январь 2020'!I8+84.05275/1.2</f>
        <v>339.61734166666668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9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AC50AA12-FA21-4862-8E97-A1E2296CFB63}"/>
    <hyperlink ref="B10" location="Par2094" display="Par2094" xr:uid="{6ED97352-CCA1-487F-8B15-0242B383C5AC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81FFC16-3315-42BC-B782-1AE4473347D9}">
  <sheetPr>
    <pageSetUpPr fitToPage="1"/>
  </sheetPr>
  <dimension ref="A1:P25"/>
  <sheetViews>
    <sheetView view="pageBreakPreview" zoomScaleNormal="100" zoomScaleSheetLayoutView="100" workbookViewId="0">
      <selection activeCell="I9" sqref="I9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36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0" t="s">
        <v>0</v>
      </c>
      <c r="D4" s="20" t="s">
        <v>1</v>
      </c>
      <c r="E4" s="20" t="s">
        <v>7</v>
      </c>
      <c r="F4" s="20" t="s">
        <v>0</v>
      </c>
      <c r="G4" s="20" t="s">
        <v>1</v>
      </c>
      <c r="H4" s="20" t="s">
        <v>7</v>
      </c>
      <c r="I4" s="20" t="s">
        <v>0</v>
      </c>
      <c r="J4" s="20" t="s">
        <v>1</v>
      </c>
      <c r="K4" s="20" t="s">
        <v>7</v>
      </c>
    </row>
    <row r="5" spans="1:16" x14ac:dyDescent="0.25">
      <c r="A5" s="20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'февраль 2020'!C7+9</f>
        <v>95</v>
      </c>
      <c r="D7" s="6"/>
      <c r="E7" s="6"/>
      <c r="F7" s="6">
        <f>'февраль 2020'!F7+135</f>
        <v>1333</v>
      </c>
      <c r="G7" s="6"/>
      <c r="H7" s="6"/>
      <c r="I7" s="7">
        <f>'февраль 2020'!I7+4.95/1.2</f>
        <v>80.827775000000003</v>
      </c>
      <c r="J7" s="6"/>
      <c r="K7" s="6"/>
      <c r="M7" s="13">
        <f>I7+I8</f>
        <v>473.94436666666672</v>
      </c>
      <c r="N7">
        <f>M7*1.2</f>
        <v>568.73324000000002</v>
      </c>
    </row>
    <row r="8" spans="1:16" x14ac:dyDescent="0.25">
      <c r="A8" s="20">
        <v>2</v>
      </c>
      <c r="B8" s="6" t="s">
        <v>11</v>
      </c>
      <c r="C8" s="6">
        <f>'февраль 2020'!C8+5</f>
        <v>35</v>
      </c>
      <c r="D8" s="6"/>
      <c r="E8" s="6"/>
      <c r="F8" s="6">
        <f>'февраль 2020'!F8+135</f>
        <v>1100</v>
      </c>
      <c r="G8" s="6"/>
      <c r="H8" s="6"/>
      <c r="I8" s="7">
        <f>'февраль 2020'!I8+64.1991/1.2</f>
        <v>393.11659166666669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20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0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0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0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16EACD08-75BC-4722-8F27-29018F283248}"/>
    <hyperlink ref="B10" location="Par2094" display="Par2094" xr:uid="{4319F760-0760-40B1-BA80-CA3ABC9615A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80EF6B-847F-4FDD-A0A6-FE6B00760BA2}">
  <sheetPr>
    <pageSetUpPr fitToPage="1"/>
  </sheetPr>
  <dimension ref="A1:P25"/>
  <sheetViews>
    <sheetView view="pageBreakPreview" zoomScaleNormal="100" zoomScaleSheetLayoutView="100" workbookViewId="0">
      <selection activeCell="D12" sqref="D1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37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1" t="s">
        <v>0</v>
      </c>
      <c r="D4" s="21" t="s">
        <v>1</v>
      </c>
      <c r="E4" s="21" t="s">
        <v>7</v>
      </c>
      <c r="F4" s="21" t="s">
        <v>0</v>
      </c>
      <c r="G4" s="21" t="s">
        <v>1</v>
      </c>
      <c r="H4" s="21" t="s">
        <v>7</v>
      </c>
      <c r="I4" s="21" t="s">
        <v>0</v>
      </c>
      <c r="J4" s="21" t="s">
        <v>1</v>
      </c>
      <c r="K4" s="21" t="s">
        <v>7</v>
      </c>
    </row>
    <row r="5" spans="1:16" x14ac:dyDescent="0.25">
      <c r="A5" s="2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'март 2020'!C7+3</f>
        <v>98</v>
      </c>
      <c r="D7" s="6"/>
      <c r="E7" s="6"/>
      <c r="F7" s="6">
        <f>'март 2020'!F7+37</f>
        <v>1370</v>
      </c>
      <c r="G7" s="6"/>
      <c r="H7" s="6"/>
      <c r="I7" s="7">
        <f>'март 2020'!I7+0.55*3/1.2</f>
        <v>82.202775000000003</v>
      </c>
      <c r="J7" s="6"/>
      <c r="K7" s="6"/>
      <c r="M7" s="13">
        <f>I7+I8+I10</f>
        <v>658.23036666666667</v>
      </c>
      <c r="N7">
        <f>M7*1.2</f>
        <v>789.87644</v>
      </c>
    </row>
    <row r="8" spans="1:16" x14ac:dyDescent="0.25">
      <c r="A8" s="21">
        <v>2</v>
      </c>
      <c r="B8" s="6" t="s">
        <v>11</v>
      </c>
      <c r="C8" s="6">
        <f>'март 2020'!C8+1</f>
        <v>36</v>
      </c>
      <c r="D8" s="6"/>
      <c r="E8" s="6"/>
      <c r="F8" s="6">
        <f>'март 2020'!F8+150</f>
        <v>1250</v>
      </c>
      <c r="G8" s="6"/>
      <c r="H8" s="6"/>
      <c r="I8" s="7">
        <f>'март 2020'!I8+62.7876/1.2</f>
        <v>445.43959166666667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v>1</v>
      </c>
      <c r="E10" s="6"/>
      <c r="F10" s="6"/>
      <c r="G10" s="6">
        <v>400</v>
      </c>
      <c r="H10" s="6"/>
      <c r="I10" s="6">
        <f>156.7056/1.2</f>
        <v>130.58800000000002</v>
      </c>
      <c r="J10" s="6"/>
      <c r="K10" s="6"/>
    </row>
    <row r="11" spans="1:16" x14ac:dyDescent="0.25">
      <c r="A11" s="21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C1130CB0-C3BC-4AC1-907B-D6F1B1D3F938}"/>
    <hyperlink ref="B10" location="Par2094" display="Par2094" xr:uid="{FC463BC7-6319-4D34-92A4-16401B851D4B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242A60-CEA8-41D7-97A5-37247626EAA1}">
  <sheetPr>
    <pageSetUpPr fitToPage="1"/>
  </sheetPr>
  <dimension ref="A1:P25"/>
  <sheetViews>
    <sheetView view="pageBreakPreview" zoomScaleNormal="100" zoomScaleSheetLayoutView="100" workbookViewId="0">
      <selection activeCell="G10" sqref="G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38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2" t="s">
        <v>0</v>
      </c>
      <c r="D4" s="22" t="s">
        <v>1</v>
      </c>
      <c r="E4" s="22" t="s">
        <v>7</v>
      </c>
      <c r="F4" s="22" t="s">
        <v>0</v>
      </c>
      <c r="G4" s="22" t="s">
        <v>1</v>
      </c>
      <c r="H4" s="22" t="s">
        <v>7</v>
      </c>
      <c r="I4" s="22" t="s">
        <v>0</v>
      </c>
      <c r="J4" s="22" t="s">
        <v>1</v>
      </c>
      <c r="K4" s="22" t="s">
        <v>7</v>
      </c>
    </row>
    <row r="5" spans="1:16" x14ac:dyDescent="0.25">
      <c r="A5" s="2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'апрель 2020'!C7+4</f>
        <v>102</v>
      </c>
      <c r="D7" s="6"/>
      <c r="E7" s="6"/>
      <c r="F7" s="6">
        <f>'апрель 2020'!F7+15*4</f>
        <v>1430</v>
      </c>
      <c r="G7" s="6"/>
      <c r="H7" s="6"/>
      <c r="I7" s="7">
        <f>'апрель 2020'!I7+0.55*4/1.2</f>
        <v>84.036108333333331</v>
      </c>
      <c r="J7" s="6"/>
      <c r="K7" s="6"/>
      <c r="M7" s="13">
        <f>I7+I8+I10+J10</f>
        <v>670.80779166666662</v>
      </c>
      <c r="N7">
        <f>M7*1.2</f>
        <v>804.96934999999996</v>
      </c>
    </row>
    <row r="8" spans="1:16" x14ac:dyDescent="0.25">
      <c r="A8" s="22">
        <v>2</v>
      </c>
      <c r="B8" s="6" t="s">
        <v>11</v>
      </c>
      <c r="C8" s="6">
        <f>'апрель 2020'!C8+1</f>
        <v>37</v>
      </c>
      <c r="D8" s="6"/>
      <c r="E8" s="6"/>
      <c r="F8" s="6">
        <f>'апрель 2020'!F8+30</f>
        <v>1280</v>
      </c>
      <c r="G8" s="6"/>
      <c r="H8" s="6"/>
      <c r="I8" s="7">
        <f>'апрель 2020'!I8+12.89291/1.2</f>
        <v>456.18368333333336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'апрель 2020'!D10</f>
        <v>1</v>
      </c>
      <c r="E10" s="6"/>
      <c r="F10" s="6"/>
      <c r="G10" s="6">
        <f>'апрель 2020'!G10</f>
        <v>400</v>
      </c>
      <c r="H10" s="6"/>
      <c r="I10" s="6"/>
      <c r="J10" s="6">
        <f>'апрель 2020'!I10</f>
        <v>130.58800000000002</v>
      </c>
      <c r="K10" s="6"/>
    </row>
    <row r="11" spans="1:16" x14ac:dyDescent="0.25">
      <c r="A11" s="22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BED076FD-3637-4846-A075-A6F99757922F}"/>
    <hyperlink ref="B10" location="Par2094" display="Par2094" xr:uid="{8CC8576D-010D-4E50-B397-610AB44A7A6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77908D-0996-4E69-A67B-BF371C4B17B4}">
  <sheetPr>
    <pageSetUpPr fitToPage="1"/>
  </sheetPr>
  <dimension ref="A1:P25"/>
  <sheetViews>
    <sheetView view="pageBreakPreview" zoomScaleNormal="100" zoomScaleSheetLayoutView="100" workbookViewId="0">
      <selection activeCell="A2" sqref="A2:K2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39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3" t="s">
        <v>0</v>
      </c>
      <c r="D4" s="23" t="s">
        <v>1</v>
      </c>
      <c r="E4" s="23" t="s">
        <v>7</v>
      </c>
      <c r="F4" s="23" t="s">
        <v>0</v>
      </c>
      <c r="G4" s="23" t="s">
        <v>1</v>
      </c>
      <c r="H4" s="23" t="s">
        <v>7</v>
      </c>
      <c r="I4" s="23" t="s">
        <v>0</v>
      </c>
      <c r="J4" s="23" t="s">
        <v>1</v>
      </c>
      <c r="K4" s="23" t="s">
        <v>7</v>
      </c>
    </row>
    <row r="5" spans="1:16" x14ac:dyDescent="0.25">
      <c r="A5" s="2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'май 2020'!C7+11</f>
        <v>113</v>
      </c>
      <c r="D7" s="6"/>
      <c r="E7" s="6"/>
      <c r="F7" s="6">
        <f>'май 2020'!F7+134</f>
        <v>1564</v>
      </c>
      <c r="G7" s="6"/>
      <c r="H7" s="6"/>
      <c r="I7" s="7">
        <f>'май 2020'!I7+6.05/1.2</f>
        <v>89.077775000000003</v>
      </c>
      <c r="J7" s="6"/>
      <c r="K7" s="6"/>
      <c r="M7" s="13">
        <f>I7+I8+I10+J10</f>
        <v>706.18174999999997</v>
      </c>
      <c r="N7">
        <f>M7*1.2</f>
        <v>847.41809999999998</v>
      </c>
    </row>
    <row r="8" spans="1:16" x14ac:dyDescent="0.25">
      <c r="A8" s="23">
        <v>2</v>
      </c>
      <c r="B8" s="6" t="s">
        <v>11</v>
      </c>
      <c r="C8" s="6">
        <f>'май 2020'!C8+2</f>
        <v>39</v>
      </c>
      <c r="D8" s="6"/>
      <c r="E8" s="6"/>
      <c r="F8" s="6">
        <f>'май 2020'!F8+105</f>
        <v>1385</v>
      </c>
      <c r="G8" s="6"/>
      <c r="H8" s="6"/>
      <c r="I8" s="7">
        <f>'май 2020'!I8+36.39875/1.2</f>
        <v>486.51597500000003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'май 2020'!D10</f>
        <v>1</v>
      </c>
      <c r="E10" s="6"/>
      <c r="F10" s="6"/>
      <c r="G10" s="6">
        <f>'май 2020'!G10</f>
        <v>400</v>
      </c>
      <c r="H10" s="6"/>
      <c r="I10" s="6"/>
      <c r="J10" s="7">
        <f>'май 2020'!J10</f>
        <v>130.58800000000002</v>
      </c>
      <c r="K10" s="6"/>
    </row>
    <row r="11" spans="1:16" x14ac:dyDescent="0.25">
      <c r="A11" s="23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7333E57F-9E46-401D-B5E3-E29401BEF223}"/>
    <hyperlink ref="B10" location="Par2094" display="Par2094" xr:uid="{B2DB7BE9-1FD9-4968-BF72-9C07C81EBC4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26D61B-33A7-46CD-8F67-D4C3ADD58A67}">
  <sheetPr>
    <pageSetUpPr fitToPage="1"/>
  </sheetPr>
  <dimension ref="A1:P25"/>
  <sheetViews>
    <sheetView view="pageBreakPreview" zoomScaleNormal="100" zoomScaleSheetLayoutView="100" workbookViewId="0">
      <selection activeCell="C7" sqref="C7:D10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40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4" t="s">
        <v>0</v>
      </c>
      <c r="D4" s="24" t="s">
        <v>1</v>
      </c>
      <c r="E4" s="24" t="s">
        <v>7</v>
      </c>
      <c r="F4" s="24" t="s">
        <v>0</v>
      </c>
      <c r="G4" s="24" t="s">
        <v>1</v>
      </c>
      <c r="H4" s="24" t="s">
        <v>7</v>
      </c>
      <c r="I4" s="24" t="s">
        <v>0</v>
      </c>
      <c r="J4" s="24" t="s">
        <v>1</v>
      </c>
      <c r="K4" s="24" t="s">
        <v>7</v>
      </c>
    </row>
    <row r="5" spans="1:16" x14ac:dyDescent="0.25">
      <c r="A5" s="24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'июнь 2020'!C7+10</f>
        <v>123</v>
      </c>
      <c r="D7" s="6"/>
      <c r="E7" s="6"/>
      <c r="F7" s="6">
        <f>'июнь 2020'!F7+150</f>
        <v>1714</v>
      </c>
      <c r="G7" s="6"/>
      <c r="H7" s="6"/>
      <c r="I7" s="7">
        <f>'июнь 2020'!I7+5.5/1.2</f>
        <v>93.661108333333331</v>
      </c>
      <c r="J7" s="6"/>
      <c r="K7" s="6"/>
      <c r="M7" s="13">
        <f>I7+I8+I10+J10</f>
        <v>749.72341666666671</v>
      </c>
      <c r="N7">
        <f>M7*1.2</f>
        <v>899.66809999999998</v>
      </c>
    </row>
    <row r="8" spans="1:16" x14ac:dyDescent="0.25">
      <c r="A8" s="24">
        <v>2</v>
      </c>
      <c r="B8" s="6" t="s">
        <v>11</v>
      </c>
      <c r="C8" s="6">
        <f>'июнь 2020'!C8+1</f>
        <v>40</v>
      </c>
      <c r="D8" s="6"/>
      <c r="E8" s="6"/>
      <c r="F8" s="6">
        <f>'июнь 2020'!F8+150</f>
        <v>1535</v>
      </c>
      <c r="G8" s="6"/>
      <c r="H8" s="6"/>
      <c r="I8" s="7">
        <f>'июнь 2020'!I8+46.75/1.2</f>
        <v>525.4743083333334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'июнь 2020'!D10</f>
        <v>1</v>
      </c>
      <c r="E10" s="6"/>
      <c r="F10" s="6"/>
      <c r="G10" s="6">
        <f>'июнь 2020'!G10</f>
        <v>400</v>
      </c>
      <c r="H10" s="6"/>
      <c r="I10" s="6"/>
      <c r="J10" s="7">
        <f>'июнь 2020'!J10</f>
        <v>130.58800000000002</v>
      </c>
      <c r="K10" s="6"/>
    </row>
    <row r="11" spans="1:16" x14ac:dyDescent="0.25">
      <c r="A11" s="24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4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4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4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8E6950F2-5CB8-42BE-9B83-AB407C26FAB6}"/>
    <hyperlink ref="B10" location="Par2094" display="Par2094" xr:uid="{2B81083E-DAD3-445C-B73D-9C71C56298BF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93BF44-2D6E-42F0-8F50-A68C53F16442}">
  <sheetPr>
    <pageSetUpPr fitToPage="1"/>
  </sheetPr>
  <dimension ref="A1:P25"/>
  <sheetViews>
    <sheetView tabSelected="1" view="pageBreakPreview" zoomScaleNormal="100" zoomScaleSheetLayoutView="100" workbookViewId="0">
      <selection activeCell="B23" sqref="B23"/>
    </sheetView>
  </sheetViews>
  <sheetFormatPr defaultRowHeight="15" x14ac:dyDescent="0.25"/>
  <cols>
    <col min="2" max="2" width="30" customWidth="1"/>
    <col min="9" max="9" width="10.28515625" customWidth="1"/>
    <col min="14" max="14" width="11.8554687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41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25" t="s">
        <v>0</v>
      </c>
      <c r="D4" s="25" t="s">
        <v>1</v>
      </c>
      <c r="E4" s="25" t="s">
        <v>7</v>
      </c>
      <c r="F4" s="25" t="s">
        <v>0</v>
      </c>
      <c r="G4" s="25" t="s">
        <v>1</v>
      </c>
      <c r="H4" s="25" t="s">
        <v>7</v>
      </c>
      <c r="I4" s="25" t="s">
        <v>0</v>
      </c>
      <c r="J4" s="25" t="s">
        <v>1</v>
      </c>
      <c r="K4" s="25" t="s">
        <v>7</v>
      </c>
    </row>
    <row r="5" spans="1:16" x14ac:dyDescent="0.25">
      <c r="A5" s="25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>
        <f>'июль 2020'!C7+9</f>
        <v>132</v>
      </c>
      <c r="D7" s="6"/>
      <c r="E7" s="6"/>
      <c r="F7" s="6">
        <f>'июль 2020'!F7+122.6</f>
        <v>1836.6</v>
      </c>
      <c r="G7" s="6"/>
      <c r="H7" s="6"/>
      <c r="I7" s="7">
        <f>'июль 2020'!I7+5.48832/1.2</f>
        <v>98.23470833333333</v>
      </c>
      <c r="J7" s="6"/>
      <c r="K7" s="6"/>
      <c r="M7" s="13">
        <f>I7+I8+I10+J10</f>
        <v>765.04110833333334</v>
      </c>
      <c r="N7">
        <f>M7*1.2</f>
        <v>918.04932999999994</v>
      </c>
    </row>
    <row r="8" spans="1:16" x14ac:dyDescent="0.25">
      <c r="A8" s="25">
        <v>2</v>
      </c>
      <c r="B8" s="6" t="s">
        <v>11</v>
      </c>
      <c r="C8" s="6">
        <f>'июль 2020'!C8+1</f>
        <v>41</v>
      </c>
      <c r="D8" s="6"/>
      <c r="E8" s="6"/>
      <c r="F8" s="6">
        <f>'июль 2020'!F8+30</f>
        <v>1565</v>
      </c>
      <c r="G8" s="6"/>
      <c r="H8" s="6"/>
      <c r="I8" s="7">
        <f>'июль 2020'!I8+12.89291/1.2</f>
        <v>536.21840000000009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>
        <f>'июль 2020'!D10</f>
        <v>1</v>
      </c>
      <c r="E10" s="6"/>
      <c r="F10" s="6"/>
      <c r="G10" s="6">
        <f>'июль 2020'!G10</f>
        <v>400</v>
      </c>
      <c r="H10" s="6"/>
      <c r="I10" s="6"/>
      <c r="J10" s="7">
        <f>'июль 2020'!J10</f>
        <v>130.58800000000002</v>
      </c>
      <c r="K10" s="6"/>
    </row>
    <row r="11" spans="1:16" x14ac:dyDescent="0.25">
      <c r="A11" s="25">
        <v>3</v>
      </c>
      <c r="B11" s="6" t="s">
        <v>13</v>
      </c>
      <c r="C11" s="6"/>
      <c r="D11" s="6"/>
      <c r="E11" s="6"/>
      <c r="F11" s="6"/>
      <c r="G11" s="6"/>
      <c r="H11" s="6"/>
      <c r="I11" s="6"/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25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25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25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4EC6F791-2E0D-4F9A-AA51-8C1E1B55721D}"/>
    <hyperlink ref="B10" location="Par2094" display="Par2094" xr:uid="{FD162F85-C396-419A-A488-6C1AF433D127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25"/>
  <sheetViews>
    <sheetView view="pageBreakPreview" zoomScale="98" zoomScaleNormal="100" zoomScaleSheetLayoutView="98" workbookViewId="0">
      <selection activeCell="I7" sqref="I7:I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28" t="s">
        <v>2</v>
      </c>
      <c r="B1" s="28"/>
      <c r="C1" s="28"/>
      <c r="D1" s="28"/>
      <c r="E1" s="28"/>
      <c r="F1" s="28"/>
      <c r="G1" s="28"/>
      <c r="H1" s="28"/>
      <c r="I1" s="28"/>
      <c r="J1" s="28"/>
      <c r="K1" s="28"/>
    </row>
    <row r="2" spans="1:16" ht="69.75" customHeight="1" x14ac:dyDescent="0.25">
      <c r="A2" s="27" t="s">
        <v>20</v>
      </c>
      <c r="B2" s="27"/>
      <c r="C2" s="27"/>
      <c r="D2" s="27"/>
      <c r="E2" s="27"/>
      <c r="F2" s="27"/>
      <c r="G2" s="27"/>
      <c r="H2" s="27"/>
      <c r="I2" s="27"/>
      <c r="J2" s="27"/>
      <c r="K2" s="27"/>
    </row>
    <row r="3" spans="1:16" ht="30" customHeight="1" x14ac:dyDescent="0.25">
      <c r="A3" s="31" t="s">
        <v>3</v>
      </c>
      <c r="B3" s="31"/>
      <c r="C3" s="31" t="s">
        <v>4</v>
      </c>
      <c r="D3" s="31"/>
      <c r="E3" s="31"/>
      <c r="F3" s="31" t="s">
        <v>5</v>
      </c>
      <c r="G3" s="31"/>
      <c r="H3" s="31"/>
      <c r="I3" s="31" t="s">
        <v>6</v>
      </c>
      <c r="J3" s="31"/>
      <c r="K3" s="31"/>
    </row>
    <row r="4" spans="1:16" ht="30" x14ac:dyDescent="0.25">
      <c r="A4" s="31"/>
      <c r="B4" s="31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26"/>
      <c r="O6" s="26"/>
      <c r="P6" s="26"/>
    </row>
    <row r="7" spans="1:16" x14ac:dyDescent="0.25">
      <c r="A7" s="6"/>
      <c r="B7" s="5" t="s">
        <v>10</v>
      </c>
      <c r="C7" s="6" t="e">
        <f>#REF!+2</f>
        <v>#REF!</v>
      </c>
      <c r="D7" s="6"/>
      <c r="E7" s="6"/>
      <c r="F7" s="9" t="e">
        <f>#REF!+27</f>
        <v>#REF!</v>
      </c>
      <c r="G7" s="6"/>
      <c r="H7" s="6"/>
      <c r="I7" s="7" t="e">
        <f>#REF!+1.1/1.2</f>
        <v>#REF!</v>
      </c>
      <c r="J7" s="6"/>
      <c r="K7" s="6"/>
    </row>
    <row r="8" spans="1:16" x14ac:dyDescent="0.25">
      <c r="A8" s="8">
        <v>2</v>
      </c>
      <c r="B8" s="6" t="s">
        <v>11</v>
      </c>
      <c r="C8" s="6" t="e">
        <f>#REF!</f>
        <v>#REF!</v>
      </c>
      <c r="D8" s="6"/>
      <c r="E8" s="6"/>
      <c r="F8" s="9" t="e">
        <f>#REF!</f>
        <v>#REF!</v>
      </c>
      <c r="G8" s="6"/>
      <c r="H8" s="6"/>
      <c r="I8" s="7" t="e">
        <f>#REF!</f>
        <v>#REF!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 t="e">
        <f>#REF!</f>
        <v>#REF!</v>
      </c>
      <c r="D11" s="6"/>
      <c r="E11" s="6"/>
      <c r="F11" s="9" t="e">
        <f>#REF!</f>
        <v>#REF!</v>
      </c>
      <c r="G11" s="6"/>
      <c r="H11" s="6"/>
      <c r="I11" s="7" t="e">
        <f>#REF!</f>
        <v>#REF!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29" t="s">
        <v>18</v>
      </c>
      <c r="B22" s="30"/>
      <c r="C22" s="30"/>
      <c r="D22" s="30"/>
      <c r="E22" s="30"/>
      <c r="F22" s="30"/>
      <c r="G22" s="30"/>
      <c r="H22" s="30"/>
      <c r="I22" s="30"/>
      <c r="J22" s="30"/>
      <c r="K22" s="30"/>
    </row>
    <row r="25" spans="1:11" x14ac:dyDescent="0.25">
      <c r="A25" s="26" t="s">
        <v>19</v>
      </c>
      <c r="B25" s="26"/>
      <c r="C25" s="26"/>
      <c r="D25" s="26"/>
      <c r="E25" s="26"/>
      <c r="F25" s="26"/>
      <c r="G25" s="26"/>
      <c r="H25" s="26"/>
      <c r="I25" s="26"/>
      <c r="J25" s="26"/>
      <c r="K25" s="26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 xr:uid="{00000000-0004-0000-0200-000000000000}"/>
    <hyperlink ref="B10" location="Par2094" display="Par2094" xr:uid="{00000000-0004-0000-0200-000001000000}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18</vt:i4>
      </vt:variant>
      <vt:variant>
        <vt:lpstr>Именованные диапазоны</vt:lpstr>
      </vt:variant>
      <vt:variant>
        <vt:i4>18</vt:i4>
      </vt:variant>
    </vt:vector>
  </HeadingPairs>
  <TitlesOfParts>
    <vt:vector size="36" baseType="lpstr">
      <vt:lpstr>январь 2020</vt:lpstr>
      <vt:lpstr>февраль 2020</vt:lpstr>
      <vt:lpstr>март 2020</vt:lpstr>
      <vt:lpstr>апрель 2020</vt:lpstr>
      <vt:lpstr>май 2020</vt:lpstr>
      <vt:lpstr>июнь 2020</vt:lpstr>
      <vt:lpstr>июль 2020</vt:lpstr>
      <vt:lpstr>август 2020</vt:lpstr>
      <vt:lpstr>март 2019</vt:lpstr>
      <vt:lpstr>апрель 2019</vt:lpstr>
      <vt:lpstr>май 2019</vt:lpstr>
      <vt:lpstr>июнь 2019</vt:lpstr>
      <vt:lpstr>июль 2019</vt:lpstr>
      <vt:lpstr>август 2019</vt:lpstr>
      <vt:lpstr>сентябрь 2019</vt:lpstr>
      <vt:lpstr>октябрь 2019</vt:lpstr>
      <vt:lpstr>ноябрь 2019</vt:lpstr>
      <vt:lpstr>декабрь 2019</vt:lpstr>
      <vt:lpstr>'август 2019'!Область_печати</vt:lpstr>
      <vt:lpstr>'август 2020'!Область_печати</vt:lpstr>
      <vt:lpstr>'апрель 2019'!Область_печати</vt:lpstr>
      <vt:lpstr>'апрель 2020'!Область_печати</vt:lpstr>
      <vt:lpstr>'декабрь 2019'!Область_печати</vt:lpstr>
      <vt:lpstr>'июль 2019'!Область_печати</vt:lpstr>
      <vt:lpstr>'июль 2020'!Область_печати</vt:lpstr>
      <vt:lpstr>'июнь 2019'!Область_печати</vt:lpstr>
      <vt:lpstr>'июнь 2020'!Область_печати</vt:lpstr>
      <vt:lpstr>'май 2019'!Область_печати</vt:lpstr>
      <vt:lpstr>'май 2020'!Область_печати</vt:lpstr>
      <vt:lpstr>'март 2019'!Область_печати</vt:lpstr>
      <vt:lpstr>'март 2020'!Область_печати</vt:lpstr>
      <vt:lpstr>'ноябрь 2019'!Область_печати</vt:lpstr>
      <vt:lpstr>'октябрь 2019'!Область_печати</vt:lpstr>
      <vt:lpstr>'сентябрь 2019'!Область_печати</vt:lpstr>
      <vt:lpstr>'февраль 2020'!Область_печати</vt:lpstr>
      <vt:lpstr>'январь 2020'!Область_печати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2020-09-04T07:43:33Z</dcterms:modified>
</cp:coreProperties>
</file>