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filterPrivacy="1" codeName="ЭтаКнига" defaultThemeVersion="124226"/>
  <xr:revisionPtr revIDLastSave="0" documentId="13_ncr:1_{93FF41AC-A025-4D49-83FB-BE46FBF86F74}" xr6:coauthVersionLast="45" xr6:coauthVersionMax="45" xr10:uidLastSave="{00000000-0000-0000-0000-000000000000}"/>
  <bookViews>
    <workbookView xWindow="-120" yWindow="-120" windowWidth="29040" windowHeight="15840" tabRatio="672" firstSheet="3" activeTab="3" xr2:uid="{00000000-000D-0000-FFFF-FFFF00000000}"/>
  </bookViews>
  <sheets>
    <sheet name="январь 2020" sheetId="7" state="hidden" r:id="rId1"/>
    <sheet name="февраль 2020" sheetId="19" state="hidden" r:id="rId2"/>
    <sheet name="март 2020" sheetId="20" state="hidden" r:id="rId3"/>
    <sheet name="апрель 2020" sheetId="21" r:id="rId4"/>
    <sheet name="март 2019" sheetId="9" state="hidden" r:id="rId5"/>
    <sheet name="апрель 2019" sheetId="10" state="hidden" r:id="rId6"/>
    <sheet name="май 2019" sheetId="11" state="hidden" r:id="rId7"/>
    <sheet name="июнь 2019" sheetId="12" state="hidden" r:id="rId8"/>
    <sheet name="июль 2019" sheetId="13" state="hidden" r:id="rId9"/>
    <sheet name="август 2019" sheetId="14" state="hidden" r:id="rId10"/>
    <sheet name="сентябрь 2019" sheetId="15" state="hidden" r:id="rId11"/>
    <sheet name="октябрь 2019" sheetId="16" state="hidden" r:id="rId12"/>
    <sheet name="ноябрь 2019" sheetId="17" state="hidden" r:id="rId13"/>
    <sheet name="декабрь 2019" sheetId="18" state="hidden" r:id="rId14"/>
  </sheets>
  <definedNames>
    <definedName name="_xlnm.Print_Area" localSheetId="9">'август 2019'!$A$1:$K$25</definedName>
    <definedName name="_xlnm.Print_Area" localSheetId="5">'апрель 2019'!$A$1:$K$25</definedName>
    <definedName name="_xlnm.Print_Area" localSheetId="3">'апрель 2020'!$A$1:$K$25</definedName>
    <definedName name="_xlnm.Print_Area" localSheetId="13">'декабрь 2019'!$A$1:$K$25</definedName>
    <definedName name="_xlnm.Print_Area" localSheetId="8">'июль 2019'!$A$1:$K$25</definedName>
    <definedName name="_xlnm.Print_Area" localSheetId="7">'июнь 2019'!$A$1:$K$25</definedName>
    <definedName name="_xlnm.Print_Area" localSheetId="6">'май 2019'!$A$1:$K$25</definedName>
    <definedName name="_xlnm.Print_Area" localSheetId="4">'март 2019'!$A$1:$K$25</definedName>
    <definedName name="_xlnm.Print_Area" localSheetId="2">'март 2020'!$A$1:$K$25</definedName>
    <definedName name="_xlnm.Print_Area" localSheetId="12">'ноябрь 2019'!$A$1:$K$25</definedName>
    <definedName name="_xlnm.Print_Area" localSheetId="11">'октябрь 2019'!$A$1:$K$25</definedName>
    <definedName name="_xlnm.Print_Area" localSheetId="10">'сентябрь 2019'!$A$1:$K$25</definedName>
    <definedName name="_xlnm.Print_Area" localSheetId="1">'февраль 2020'!$A$1:$K$25</definedName>
    <definedName name="_xlnm.Print_Area" localSheetId="0">'январь 2020'!$A$1:$K$25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21" l="1"/>
  <c r="I10" i="21"/>
  <c r="I8" i="21"/>
  <c r="F8" i="21"/>
  <c r="C8" i="21"/>
  <c r="I7" i="21"/>
  <c r="F7" i="21"/>
  <c r="C7" i="21"/>
  <c r="N7" i="21" l="1"/>
  <c r="I8" i="20"/>
  <c r="M7" i="20" s="1"/>
  <c r="N7" i="20" s="1"/>
  <c r="I7" i="20"/>
  <c r="F8" i="20"/>
  <c r="F7" i="20"/>
  <c r="C8" i="20"/>
  <c r="C7" i="20"/>
  <c r="I8" i="19" l="1"/>
  <c r="F8" i="19"/>
  <c r="C8" i="19"/>
  <c r="I7" i="19"/>
  <c r="F7" i="19"/>
  <c r="C7" i="19"/>
  <c r="N7" i="7"/>
  <c r="M7" i="19" l="1"/>
  <c r="N7" i="19" s="1"/>
  <c r="I8" i="7"/>
  <c r="I7" i="7"/>
  <c r="M7" i="7" l="1"/>
  <c r="F11" i="9"/>
  <c r="F11" i="10" s="1"/>
  <c r="F11" i="11" s="1"/>
  <c r="F11" i="12" s="1"/>
  <c r="F11" i="13" s="1"/>
  <c r="F11" i="14" s="1"/>
  <c r="F11" i="15" s="1"/>
  <c r="F11" i="16" s="1"/>
  <c r="F11" i="17" s="1"/>
  <c r="F11" i="18" s="1"/>
  <c r="C11" i="9"/>
  <c r="C11" i="10" s="1"/>
  <c r="C11" i="11" s="1"/>
  <c r="C11" i="12" s="1"/>
  <c r="C11" i="13" s="1"/>
  <c r="C11" i="14" s="1"/>
  <c r="C11" i="15" s="1"/>
  <c r="C11" i="16" s="1"/>
  <c r="C11" i="17" s="1"/>
  <c r="C11" i="18" s="1"/>
  <c r="I11" i="9" l="1"/>
  <c r="I11" i="10" s="1"/>
  <c r="I11" i="11" s="1"/>
  <c r="I11" i="12" s="1"/>
  <c r="I11" i="13" s="1"/>
  <c r="I11" i="14" s="1"/>
  <c r="I11" i="15" s="1"/>
  <c r="I11" i="16" s="1"/>
  <c r="I11" i="17" s="1"/>
  <c r="I11" i="18" s="1"/>
  <c r="I8" i="9"/>
  <c r="I8" i="10" s="1"/>
  <c r="I8" i="11" s="1"/>
  <c r="I8" i="12" s="1"/>
  <c r="I8" i="13" s="1"/>
  <c r="I8" i="14" s="1"/>
  <c r="I8" i="15" s="1"/>
  <c r="I8" i="16" s="1"/>
  <c r="I8" i="17" s="1"/>
  <c r="I8" i="18" s="1"/>
  <c r="F8" i="9"/>
  <c r="F8" i="10" s="1"/>
  <c r="F8" i="11" s="1"/>
  <c r="F8" i="12" s="1"/>
  <c r="F8" i="13" s="1"/>
  <c r="F8" i="14" s="1"/>
  <c r="F8" i="15" s="1"/>
  <c r="F8" i="16" s="1"/>
  <c r="F8" i="17" s="1"/>
  <c r="F8" i="18" s="1"/>
  <c r="C8" i="9"/>
  <c r="C8" i="10" s="1"/>
  <c r="C8" i="11" s="1"/>
  <c r="C8" i="12" s="1"/>
  <c r="C8" i="13" s="1"/>
  <c r="C8" i="14" s="1"/>
  <c r="C8" i="15" s="1"/>
  <c r="C8" i="16" s="1"/>
  <c r="C8" i="17" s="1"/>
  <c r="C8" i="18" s="1"/>
  <c r="I7" i="9"/>
  <c r="I7" i="10" s="1"/>
  <c r="I7" i="11" s="1"/>
  <c r="I7" i="12" s="1"/>
  <c r="I7" i="13" s="1"/>
  <c r="F7" i="9"/>
  <c r="F7" i="10" s="1"/>
  <c r="F7" i="11" s="1"/>
  <c r="F7" i="12" s="1"/>
  <c r="F7" i="13" s="1"/>
  <c r="F7" i="14" s="1"/>
  <c r="F7" i="15" s="1"/>
  <c r="F7" i="16" s="1"/>
  <c r="F7" i="17" s="1"/>
  <c r="F7" i="18" s="1"/>
  <c r="C7" i="9"/>
  <c r="C7" i="10" s="1"/>
  <c r="C7" i="11" s="1"/>
  <c r="C7" i="12" s="1"/>
  <c r="C7" i="13" s="1"/>
  <c r="C7" i="14" s="1"/>
  <c r="C7" i="15" s="1"/>
  <c r="C7" i="16" s="1"/>
  <c r="C7" i="17" s="1"/>
  <c r="C7" i="18" s="1"/>
  <c r="I7" i="14" l="1"/>
  <c r="M11" i="13"/>
  <c r="M12" i="13" s="1"/>
  <c r="I7" i="15" l="1"/>
  <c r="M11" i="14"/>
  <c r="M12" i="14" s="1"/>
  <c r="I7" i="16" l="1"/>
  <c r="M11" i="15"/>
  <c r="M12" i="15" s="1"/>
  <c r="I7" i="17" l="1"/>
  <c r="M11" i="16"/>
  <c r="M12" i="16" s="1"/>
  <c r="I7" i="18" l="1"/>
  <c r="M11" i="18" s="1"/>
  <c r="M12" i="18" s="1"/>
  <c r="M11" i="17"/>
  <c r="M12" i="17" s="1"/>
</calcChain>
</file>

<file path=xl/sharedStrings.xml><?xml version="1.0" encoding="utf-8"?>
<sst xmlns="http://schemas.openxmlformats.org/spreadsheetml/2006/main" count="462" uniqueCount="38">
  <si>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</si>
  <si>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</si>
  <si>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</si>
  <si>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</si>
  <si>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</si>
  <si>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</si>
  <si>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</si>
  <si>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</si>
  <si>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</si>
  <si>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</si>
  <si>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</si>
  <si>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</si>
  <si>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</si>
  <si>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</si>
  <si>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</si>
  <si>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</si>
  <si>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</si>
  <si>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</si>
  <si>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</si>
  <si>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</si>
  <si>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</si>
  <si>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</si>
  <si>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</si>
  <si>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</si>
  <si>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</si>
  <si>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</si>
  <si>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</si>
  <si>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</si>
  <si>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</si>
  <si>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</si>
  <si>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</si>
  <si>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</si>
  <si>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</si>
  <si>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</si>
  <si>
    <t>ИНФОРМАЦИЯ
об осуществлении технологического присоединения
по договорам, заключенным ООО ЭСК "Энергия"
за январь 2020 года</t>
  </si>
  <si>
    <t>ИНФОРМАЦИЯ
об осуществлении технологического присоединения
по договорам, заключенным ООО ЭСК "Энергия"
за февраль 2020 года</t>
  </si>
  <si>
    <t>ИНФОРМАЦИЯ
об осуществлении технологического присоединения
по договорам, заключенным ООО ЭСК "Энергия"
за март 2020 года</t>
  </si>
  <si>
    <t>ИНФОРМАЦИЯ
об осуществлении технологического присоединения
по договорам, заключенным ООО ЭСК "Энергия"
за апрель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</si>
</sst>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5"/>
  <sheetViews>
    <sheetView view="pageBreakPreview" zoomScale="98" zoomScaleNormal="100" zoomScaleSheetLayoutView="98" workbookViewId="0">
      <selection activeCell="C7" sqref="C7:C8"/>
    </sheetView>
  </sheetViews>
  <sheetFormatPr defaultRowHeight="15" x14ac:dyDescent="0.25"/>
  <cols>
    <col min="2" max="2" width="30" customWidth="1"/>
    <col min="9" max="9" width="10.28515625" customWidth="1"/>
    <col min="14" max="14" width="11" customWidth="1"/>
  </cols>
  <sheetData>
    <row r="1" spans="1:15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5" ht="69.75" customHeight="1" x14ac:dyDescent="0.25">
      <c r="A2" s="23" t="s">
        <v>34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5" ht="30" customHeight="1" x14ac:dyDescent="0.25">
      <c r="A3" s="27" t="s">
        <v>3</v>
      </c>
      <c r="B3" s="27"/>
      <c r="C3" s="27" t="s">
        <v>4</v>
      </c>
      <c r="D3" s="27"/>
      <c r="E3" s="27"/>
      <c r="F3" s="27" t="s">
        <v>5</v>
      </c>
      <c r="G3" s="27"/>
      <c r="H3" s="27"/>
      <c r="I3" s="27" t="s">
        <v>6</v>
      </c>
      <c r="J3" s="27"/>
      <c r="K3" s="27"/>
    </row>
    <row r="4" spans="1:15" ht="30" x14ac:dyDescent="0.25">
      <c r="A4" s="27"/>
      <c r="B4" s="27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5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5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M6" s="22"/>
      <c r="N6" s="22"/>
      <c r="O6" s="22"/>
    </row>
    <row r="7" spans="1:15" x14ac:dyDescent="0.25">
      <c r="A7" s="2"/>
      <c r="B7" s="5" t="s">
        <v>10</v>
      </c>
      <c r="C7" s="6">
        <v>69</v>
      </c>
      <c r="D7" s="6"/>
      <c r="E7" s="6"/>
      <c r="F7" s="6">
        <v>1008</v>
      </c>
      <c r="G7" s="6"/>
      <c r="H7" s="6"/>
      <c r="I7" s="7">
        <f>74.97873/1.2</f>
        <v>62.482275000000001</v>
      </c>
      <c r="J7" s="4"/>
      <c r="K7" s="2"/>
      <c r="M7" s="13">
        <f>I7+I8</f>
        <v>332.05565833333338</v>
      </c>
      <c r="N7">
        <f>M7*1.2</f>
        <v>398.46679000000006</v>
      </c>
    </row>
    <row r="8" spans="1:15" x14ac:dyDescent="0.25">
      <c r="A8" s="1">
        <v>2</v>
      </c>
      <c r="B8" s="2" t="s">
        <v>11</v>
      </c>
      <c r="C8" s="2">
        <v>24</v>
      </c>
      <c r="D8" s="2"/>
      <c r="E8" s="2"/>
      <c r="F8" s="2">
        <v>780</v>
      </c>
      <c r="G8" s="2"/>
      <c r="H8" s="2"/>
      <c r="I8" s="7">
        <f>323.48806/1.2</f>
        <v>269.57338333333337</v>
      </c>
      <c r="J8" s="2"/>
      <c r="K8" s="2"/>
    </row>
    <row r="9" spans="1:15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5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A25:K25"/>
    <mergeCell ref="M6:O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000-000000000000}"/>
    <hyperlink ref="B10" location="Par2094" display="Par2094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8" t="s">
        <v>24</v>
      </c>
      <c r="D3" s="27"/>
      <c r="E3" s="27"/>
      <c r="F3" s="27" t="s">
        <v>5</v>
      </c>
      <c r="G3" s="27"/>
      <c r="H3" s="27"/>
      <c r="I3" s="28" t="s">
        <v>23</v>
      </c>
      <c r="J3" s="27"/>
      <c r="K3" s="27"/>
    </row>
    <row r="4" spans="1:16" ht="30" x14ac:dyDescent="0.25">
      <c r="A4" s="27"/>
      <c r="B4" s="27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 t="e">
        <f>'июль 2019'!C7+17</f>
        <v>#REF!</v>
      </c>
      <c r="D7" s="6"/>
      <c r="E7" s="6"/>
      <c r="F7" s="9" t="e">
        <f>'июль 2019'!F7+255</f>
        <v>#REF!</v>
      </c>
      <c r="G7" s="6"/>
      <c r="H7" s="6"/>
      <c r="I7" s="7" t="e">
        <f>'июль 2019'!I7+0.55*17/1.2</f>
        <v>#REF!</v>
      </c>
      <c r="J7" s="6"/>
      <c r="K7" s="6"/>
    </row>
    <row r="8" spans="1:16" x14ac:dyDescent="0.25">
      <c r="A8" s="14">
        <v>2</v>
      </c>
      <c r="B8" s="6" t="s">
        <v>11</v>
      </c>
      <c r="C8" s="6" t="e">
        <f>'июль 2019'!C8+3</f>
        <v>#REF!</v>
      </c>
      <c r="D8" s="6"/>
      <c r="E8" s="6"/>
      <c r="F8" s="9" t="e">
        <f>'июль 2019'!F8+360</f>
        <v>#REF!</v>
      </c>
      <c r="G8" s="6"/>
      <c r="H8" s="6"/>
      <c r="I8" s="7" t="e">
        <f>'июль 2019'!I8+138.51684/1.2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4">
        <v>3</v>
      </c>
      <c r="B11" s="6" t="s">
        <v>13</v>
      </c>
      <c r="C11" s="6" t="e">
        <f>'июль 2019'!C11</f>
        <v>#REF!</v>
      </c>
      <c r="D11" s="6"/>
      <c r="E11" s="6"/>
      <c r="F11" s="9" t="e">
        <f>'июль 2019'!F11</f>
        <v>#REF!</v>
      </c>
      <c r="G11" s="6"/>
      <c r="H11" s="6"/>
      <c r="I11" s="7" t="e">
        <f>'июль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28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30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8" t="s">
        <v>24</v>
      </c>
      <c r="D3" s="27"/>
      <c r="E3" s="27"/>
      <c r="F3" s="27" t="s">
        <v>5</v>
      </c>
      <c r="G3" s="27"/>
      <c r="H3" s="27"/>
      <c r="I3" s="28" t="s">
        <v>23</v>
      </c>
      <c r="J3" s="27"/>
      <c r="K3" s="27"/>
    </row>
    <row r="4" spans="1:16" ht="30" x14ac:dyDescent="0.25">
      <c r="A4" s="27"/>
      <c r="B4" s="27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 t="e">
        <f>'август 2019'!C7+24</f>
        <v>#REF!</v>
      </c>
      <c r="D7" s="6"/>
      <c r="E7" s="6"/>
      <c r="F7" s="9" t="e">
        <f>'август 2019'!F7+351</f>
        <v>#REF!</v>
      </c>
      <c r="G7" s="6"/>
      <c r="H7" s="6"/>
      <c r="I7" s="7" t="e">
        <f>'август 2019'!I7+24*0.55/1.2</f>
        <v>#REF!</v>
      </c>
      <c r="J7" s="6"/>
      <c r="K7" s="6"/>
    </row>
    <row r="8" spans="1:16" x14ac:dyDescent="0.25">
      <c r="A8" s="15">
        <v>2</v>
      </c>
      <c r="B8" s="6" t="s">
        <v>11</v>
      </c>
      <c r="C8" s="6" t="e">
        <f>'август 2019'!C8+2</f>
        <v>#REF!</v>
      </c>
      <c r="D8" s="6"/>
      <c r="E8" s="6"/>
      <c r="F8" s="9" t="e">
        <f>'август 2019'!F8+130</f>
        <v>#REF!</v>
      </c>
      <c r="G8" s="6"/>
      <c r="H8" s="6"/>
      <c r="I8" s="7" t="e">
        <f>'август 2019'!I8+25.25492/1.2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5">
        <v>3</v>
      </c>
      <c r="B11" s="6" t="s">
        <v>13</v>
      </c>
      <c r="C11" s="6" t="e">
        <f>'август 2019'!C11</f>
        <v>#REF!</v>
      </c>
      <c r="D11" s="6"/>
      <c r="E11" s="6"/>
      <c r="F11" s="9" t="e">
        <f>'август 2019'!F11</f>
        <v>#REF!</v>
      </c>
      <c r="G11" s="6"/>
      <c r="H11" s="6"/>
      <c r="I11" s="7" t="e">
        <f>'август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28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800-000000000000}"/>
    <hyperlink ref="B10" location="Par2094" display="Par2094" xr:uid="{00000000-0004-0000-08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31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8" t="s">
        <v>24</v>
      </c>
      <c r="D3" s="27"/>
      <c r="E3" s="27"/>
      <c r="F3" s="27" t="s">
        <v>5</v>
      </c>
      <c r="G3" s="27"/>
      <c r="H3" s="27"/>
      <c r="I3" s="28" t="s">
        <v>23</v>
      </c>
      <c r="J3" s="27"/>
      <c r="K3" s="27"/>
    </row>
    <row r="4" spans="1:16" ht="30" x14ac:dyDescent="0.25">
      <c r="A4" s="27"/>
      <c r="B4" s="27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 t="e">
        <f>'сентябрь 2019'!C7+33</f>
        <v>#REF!</v>
      </c>
      <c r="D7" s="6"/>
      <c r="E7" s="6"/>
      <c r="F7" s="9" t="e">
        <f>'сентябрь 2019'!F7+490</f>
        <v>#REF!</v>
      </c>
      <c r="G7" s="6"/>
      <c r="H7" s="6"/>
      <c r="I7" s="7" t="e">
        <f>'сентябрь 2019'!I7+42.30492/1.2</f>
        <v>#REF!</v>
      </c>
      <c r="J7" s="6"/>
      <c r="K7" s="6"/>
    </row>
    <row r="8" spans="1:16" x14ac:dyDescent="0.25">
      <c r="A8" s="16">
        <v>2</v>
      </c>
      <c r="B8" s="6" t="s">
        <v>11</v>
      </c>
      <c r="C8" s="6" t="e">
        <f>'сентябрь 2019'!C8+1</f>
        <v>#REF!</v>
      </c>
      <c r="D8" s="6"/>
      <c r="E8" s="6"/>
      <c r="F8" s="9" t="e">
        <f>'сентябрь 2019'!F8+45</f>
        <v>#REF!</v>
      </c>
      <c r="G8" s="6"/>
      <c r="H8" s="6"/>
      <c r="I8" s="7" t="e">
        <f>'сентябрь 2019'!I8+17.62938/1.2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6">
        <v>3</v>
      </c>
      <c r="B11" s="6" t="s">
        <v>13</v>
      </c>
      <c r="C11" s="6" t="e">
        <f>'сентябрь 2019'!C11</f>
        <v>#REF!</v>
      </c>
      <c r="D11" s="6"/>
      <c r="E11" s="6"/>
      <c r="F11" s="9" t="e">
        <f>'сентябрь 2019'!F11</f>
        <v>#REF!</v>
      </c>
      <c r="G11" s="6"/>
      <c r="H11" s="6"/>
      <c r="I11" s="7" t="e">
        <f>'сентябрь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28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900-000000000000}"/>
    <hyperlink ref="B10" location="Par2094" display="Par2094" xr:uid="{00000000-0004-0000-09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32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8" t="s">
        <v>24</v>
      </c>
      <c r="D3" s="27"/>
      <c r="E3" s="27"/>
      <c r="F3" s="27" t="s">
        <v>5</v>
      </c>
      <c r="G3" s="27"/>
      <c r="H3" s="27"/>
      <c r="I3" s="28" t="s">
        <v>23</v>
      </c>
      <c r="J3" s="27"/>
      <c r="K3" s="27"/>
    </row>
    <row r="4" spans="1:16" ht="30" x14ac:dyDescent="0.25">
      <c r="A4" s="27"/>
      <c r="B4" s="27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25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 t="e">
        <f>'октябрь 2019'!C7+17</f>
        <v>#REF!</v>
      </c>
      <c r="D7" s="6"/>
      <c r="E7" s="6"/>
      <c r="F7" s="9" t="e">
        <f>'октябрь 2019'!F7+255</f>
        <v>#REF!</v>
      </c>
      <c r="G7" s="6"/>
      <c r="H7" s="6"/>
      <c r="I7" s="7" t="e">
        <f>'октябрь 2019'!I7+9.35/1.2</f>
        <v>#REF!</v>
      </c>
      <c r="J7" s="6"/>
      <c r="K7" s="6"/>
    </row>
    <row r="8" spans="1:16" x14ac:dyDescent="0.25">
      <c r="A8" s="17">
        <v>2</v>
      </c>
      <c r="B8" s="6" t="s">
        <v>11</v>
      </c>
      <c r="C8" s="6" t="e">
        <f>'октябрь 2019'!C8+3</f>
        <v>#REF!</v>
      </c>
      <c r="D8" s="6"/>
      <c r="E8" s="6"/>
      <c r="F8" s="9" t="e">
        <f>'октябрь 2019'!F8+155</f>
        <v>#REF!</v>
      </c>
      <c r="G8" s="6"/>
      <c r="H8" s="6"/>
      <c r="I8" s="7" t="e">
        <f>'октябрь 2019'!I8+64.43132/1.2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7">
        <v>3</v>
      </c>
      <c r="B11" s="6" t="s">
        <v>13</v>
      </c>
      <c r="C11" s="6" t="e">
        <f>'октябрь 2019'!C11</f>
        <v>#REF!</v>
      </c>
      <c r="D11" s="6"/>
      <c r="E11" s="6"/>
      <c r="F11" s="9" t="e">
        <f>'октябрь 2019'!F11</f>
        <v>#REF!</v>
      </c>
      <c r="G11" s="6"/>
      <c r="H11" s="6"/>
      <c r="I11" s="7" t="e">
        <f>'октябрь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28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A00-000000000000}"/>
    <hyperlink ref="B10" location="Par2094" display="Par2094" xr:uid="{00000000-0004-0000-0A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5"/>
  <sheetViews>
    <sheetView view="pageBreakPreview" zoomScale="98" zoomScaleNormal="100" zoomScaleSheetLayoutView="98" workbookViewId="0">
      <selection activeCell="I9" sqref="I9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33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8" t="s">
        <v>24</v>
      </c>
      <c r="D3" s="27"/>
      <c r="E3" s="27"/>
      <c r="F3" s="27" t="s">
        <v>5</v>
      </c>
      <c r="G3" s="27"/>
      <c r="H3" s="27"/>
      <c r="I3" s="28" t="s">
        <v>23</v>
      </c>
      <c r="J3" s="27"/>
      <c r="K3" s="27"/>
    </row>
    <row r="4" spans="1:16" ht="30" x14ac:dyDescent="0.25">
      <c r="A4" s="27"/>
      <c r="B4" s="27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25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 t="e">
        <f>'ноябрь 2019'!C7+28</f>
        <v>#REF!</v>
      </c>
      <c r="D7" s="6"/>
      <c r="E7" s="6"/>
      <c r="F7" s="9" t="e">
        <f>'ноябрь 2019'!F7+410</f>
        <v>#REF!</v>
      </c>
      <c r="G7" s="6"/>
      <c r="H7" s="6"/>
      <c r="I7" s="7" t="e">
        <f>'ноябрь 2019'!I7+15.4/1.2</f>
        <v>#REF!</v>
      </c>
      <c r="J7" s="6"/>
      <c r="K7" s="6"/>
    </row>
    <row r="8" spans="1:16" x14ac:dyDescent="0.25">
      <c r="A8" s="18">
        <v>2</v>
      </c>
      <c r="B8" s="6" t="s">
        <v>11</v>
      </c>
      <c r="C8" s="6" t="e">
        <f>'ноябрь 2019'!C8+5</f>
        <v>#REF!</v>
      </c>
      <c r="D8" s="6"/>
      <c r="E8" s="6"/>
      <c r="F8" s="9" t="e">
        <f>'ноябрь 2019'!F8+155</f>
        <v>#REF!</v>
      </c>
      <c r="G8" s="6"/>
      <c r="H8" s="6"/>
      <c r="I8" s="7" t="e">
        <f>'ноябрь 2019'!I8+68.13922/1.2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8">
        <v>3</v>
      </c>
      <c r="B11" s="6" t="s">
        <v>13</v>
      </c>
      <c r="C11" s="6" t="e">
        <f>'ноябрь 2019'!C11</f>
        <v>#REF!</v>
      </c>
      <c r="D11" s="6"/>
      <c r="E11" s="6"/>
      <c r="F11" s="9" t="e">
        <f>'ноябрь 2019'!F11</f>
        <v>#REF!</v>
      </c>
      <c r="G11" s="6"/>
      <c r="H11" s="6"/>
      <c r="I11" s="7" t="e">
        <f>'ноябрь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28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B00-000000000000}"/>
    <hyperlink ref="B10" location="Par2094" display="Par2094" xr:uid="{00000000-0004-0000-0B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51C-96F3-4FF8-8E7F-E31F3A473153}">
  <sheetPr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35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7" t="s">
        <v>4</v>
      </c>
      <c r="D3" s="27"/>
      <c r="E3" s="27"/>
      <c r="F3" s="27" t="s">
        <v>5</v>
      </c>
      <c r="G3" s="27"/>
      <c r="H3" s="27"/>
      <c r="I3" s="27" t="s">
        <v>6</v>
      </c>
      <c r="J3" s="27"/>
      <c r="K3" s="27"/>
    </row>
    <row r="4" spans="1:16" ht="30" x14ac:dyDescent="0.25">
      <c r="A4" s="27"/>
      <c r="B4" s="27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25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>
        <f>'январь 2020'!C7+17</f>
        <v>86</v>
      </c>
      <c r="D7" s="6"/>
      <c r="E7" s="6"/>
      <c r="F7" s="6">
        <f>'январь 2020'!F7+190</f>
        <v>1198</v>
      </c>
      <c r="G7" s="6"/>
      <c r="H7" s="6"/>
      <c r="I7" s="7">
        <f>'январь 2020'!I7+17.0646/1.2</f>
        <v>76.702775000000003</v>
      </c>
      <c r="J7" s="6"/>
      <c r="K7" s="6"/>
      <c r="M7" s="13">
        <f>I7+I8</f>
        <v>416.32011666666665</v>
      </c>
      <c r="N7">
        <f>M7*1.2</f>
        <v>499.58413999999993</v>
      </c>
    </row>
    <row r="8" spans="1:16" x14ac:dyDescent="0.25">
      <c r="A8" s="19">
        <v>2</v>
      </c>
      <c r="B8" s="6" t="s">
        <v>11</v>
      </c>
      <c r="C8" s="6">
        <f>'январь 2020'!C8+6</f>
        <v>30</v>
      </c>
      <c r="D8" s="6"/>
      <c r="E8" s="6"/>
      <c r="F8" s="6">
        <f>'январь 2020'!F8+185</f>
        <v>965</v>
      </c>
      <c r="G8" s="6"/>
      <c r="H8" s="6"/>
      <c r="I8" s="7">
        <f>'январь 2020'!I8+84.05275/1.2</f>
        <v>339.61734166666668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9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C50AA12-FA21-4862-8E97-A1E2296CFB63}"/>
    <hyperlink ref="B10" location="Par2094" display="Par2094" xr:uid="{6ED97352-CCA1-487F-8B15-0242B383C5A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FC16-3315-42BC-B782-1AE4473347D9}">
  <sheetPr>
    <pageSetUpPr fitToPage="1"/>
  </sheetPr>
  <dimension ref="A1:P25"/>
  <sheetViews>
    <sheetView view="pageBreakPreview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36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7" t="s">
        <v>4</v>
      </c>
      <c r="D3" s="27"/>
      <c r="E3" s="27"/>
      <c r="F3" s="27" t="s">
        <v>5</v>
      </c>
      <c r="G3" s="27"/>
      <c r="H3" s="27"/>
      <c r="I3" s="27" t="s">
        <v>6</v>
      </c>
      <c r="J3" s="27"/>
      <c r="K3" s="27"/>
    </row>
    <row r="4" spans="1:16" ht="30" x14ac:dyDescent="0.25">
      <c r="A4" s="27"/>
      <c r="B4" s="27"/>
      <c r="C4" s="20" t="s">
        <v>0</v>
      </c>
      <c r="D4" s="20" t="s">
        <v>1</v>
      </c>
      <c r="E4" s="20" t="s">
        <v>7</v>
      </c>
      <c r="F4" s="20" t="s">
        <v>0</v>
      </c>
      <c r="G4" s="20" t="s">
        <v>1</v>
      </c>
      <c r="H4" s="20" t="s">
        <v>7</v>
      </c>
      <c r="I4" s="20" t="s">
        <v>0</v>
      </c>
      <c r="J4" s="20" t="s">
        <v>1</v>
      </c>
      <c r="K4" s="20" t="s">
        <v>7</v>
      </c>
    </row>
    <row r="5" spans="1:16" x14ac:dyDescent="0.25">
      <c r="A5" s="2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>
        <f>'февраль 2020'!C7+9</f>
        <v>95</v>
      </c>
      <c r="D7" s="6"/>
      <c r="E7" s="6"/>
      <c r="F7" s="6">
        <f>'февраль 2020'!F7+135</f>
        <v>1333</v>
      </c>
      <c r="G7" s="6"/>
      <c r="H7" s="6"/>
      <c r="I7" s="7">
        <f>'февраль 2020'!I7+4.95/1.2</f>
        <v>80.827775000000003</v>
      </c>
      <c r="J7" s="6"/>
      <c r="K7" s="6"/>
      <c r="M7" s="13">
        <f>I7+I8</f>
        <v>473.94436666666672</v>
      </c>
      <c r="N7">
        <f>M7*1.2</f>
        <v>568.73324000000002</v>
      </c>
    </row>
    <row r="8" spans="1:16" x14ac:dyDescent="0.25">
      <c r="A8" s="20">
        <v>2</v>
      </c>
      <c r="B8" s="6" t="s">
        <v>11</v>
      </c>
      <c r="C8" s="6">
        <f>'февраль 2020'!C8+5</f>
        <v>35</v>
      </c>
      <c r="D8" s="6"/>
      <c r="E8" s="6"/>
      <c r="F8" s="6">
        <f>'февраль 2020'!F8+135</f>
        <v>1100</v>
      </c>
      <c r="G8" s="6"/>
      <c r="H8" s="6"/>
      <c r="I8" s="7">
        <f>'февраль 2020'!I8+64.1991/1.2</f>
        <v>393.11659166666669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20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16EACD08-75BC-4722-8F27-29018F283248}"/>
    <hyperlink ref="B10" location="Par2094" display="Par2094" xr:uid="{4319F760-0760-40B1-BA80-CA3ABC9615A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EF6B-847F-4FDD-A0A6-FE6B00760BA2}">
  <sheetPr>
    <pageSetUpPr fitToPage="1"/>
  </sheetPr>
  <dimension ref="A1:P25"/>
  <sheetViews>
    <sheetView tabSelected="1" view="pageBreakPreview" zoomScaleNormal="100" zoomScaleSheetLayoutView="100" workbookViewId="0">
      <selection activeCell="M16" sqref="M16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37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7" t="s">
        <v>4</v>
      </c>
      <c r="D3" s="27"/>
      <c r="E3" s="27"/>
      <c r="F3" s="27" t="s">
        <v>5</v>
      </c>
      <c r="G3" s="27"/>
      <c r="H3" s="27"/>
      <c r="I3" s="27" t="s">
        <v>6</v>
      </c>
      <c r="J3" s="27"/>
      <c r="K3" s="27"/>
    </row>
    <row r="4" spans="1:16" ht="30" x14ac:dyDescent="0.25">
      <c r="A4" s="27"/>
      <c r="B4" s="27"/>
      <c r="C4" s="21" t="s">
        <v>0</v>
      </c>
      <c r="D4" s="21" t="s">
        <v>1</v>
      </c>
      <c r="E4" s="21" t="s">
        <v>7</v>
      </c>
      <c r="F4" s="21" t="s">
        <v>0</v>
      </c>
      <c r="G4" s="21" t="s">
        <v>1</v>
      </c>
      <c r="H4" s="21" t="s">
        <v>7</v>
      </c>
      <c r="I4" s="21" t="s">
        <v>0</v>
      </c>
      <c r="J4" s="21" t="s">
        <v>1</v>
      </c>
      <c r="K4" s="21" t="s">
        <v>7</v>
      </c>
    </row>
    <row r="5" spans="1:16" x14ac:dyDescent="0.25">
      <c r="A5" s="2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>
        <f>'март 2020'!C7+3</f>
        <v>98</v>
      </c>
      <c r="D7" s="6"/>
      <c r="E7" s="6"/>
      <c r="F7" s="6">
        <f>'март 2020'!F7+37</f>
        <v>1370</v>
      </c>
      <c r="G7" s="6"/>
      <c r="H7" s="6"/>
      <c r="I7" s="7">
        <f>'март 2020'!I7+0.55*3/1.2</f>
        <v>82.202775000000003</v>
      </c>
      <c r="J7" s="6"/>
      <c r="K7" s="6"/>
      <c r="M7" s="13">
        <f>I7+I8+I10</f>
        <v>658.23036666666667</v>
      </c>
      <c r="N7">
        <f>M7*1.2</f>
        <v>789.87644</v>
      </c>
    </row>
    <row r="8" spans="1:16" x14ac:dyDescent="0.25">
      <c r="A8" s="21">
        <v>2</v>
      </c>
      <c r="B8" s="6" t="s">
        <v>11</v>
      </c>
      <c r="C8" s="6">
        <f>'март 2020'!C8+1</f>
        <v>36</v>
      </c>
      <c r="D8" s="6"/>
      <c r="E8" s="6"/>
      <c r="F8" s="6">
        <f>'март 2020'!F8+150</f>
        <v>1250</v>
      </c>
      <c r="G8" s="6"/>
      <c r="H8" s="6"/>
      <c r="I8" s="7">
        <f>'март 2020'!I8+62.7876/1.2</f>
        <v>445.43959166666667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v>1</v>
      </c>
      <c r="E10" s="6"/>
      <c r="F10" s="6"/>
      <c r="G10" s="6">
        <v>400</v>
      </c>
      <c r="H10" s="6"/>
      <c r="I10" s="6">
        <f>156.7056/1.2</f>
        <v>130.58800000000002</v>
      </c>
      <c r="J10" s="6"/>
      <c r="K10" s="6"/>
    </row>
    <row r="11" spans="1:16" x14ac:dyDescent="0.25">
      <c r="A11" s="21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1130CB0-C3BC-4AC1-907B-D6F1B1D3F938}"/>
    <hyperlink ref="B10" location="Par2094" display="Par2094" xr:uid="{FC463BC7-6319-4D34-92A4-16401B851D4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20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7" t="s">
        <v>4</v>
      </c>
      <c r="D3" s="27"/>
      <c r="E3" s="27"/>
      <c r="F3" s="27" t="s">
        <v>5</v>
      </c>
      <c r="G3" s="27"/>
      <c r="H3" s="27"/>
      <c r="I3" s="27" t="s">
        <v>6</v>
      </c>
      <c r="J3" s="27"/>
      <c r="K3" s="27"/>
    </row>
    <row r="4" spans="1:16" ht="30" x14ac:dyDescent="0.25">
      <c r="A4" s="27"/>
      <c r="B4" s="27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 t="e">
        <f>#REF!+2</f>
        <v>#REF!</v>
      </c>
      <c r="D7" s="6"/>
      <c r="E7" s="6"/>
      <c r="F7" s="9" t="e">
        <f>#REF!+27</f>
        <v>#REF!</v>
      </c>
      <c r="G7" s="6"/>
      <c r="H7" s="6"/>
      <c r="I7" s="7" t="e">
        <f>#REF!+1.1/1.2</f>
        <v>#REF!</v>
      </c>
      <c r="J7" s="6"/>
      <c r="K7" s="6"/>
    </row>
    <row r="8" spans="1:16" x14ac:dyDescent="0.25">
      <c r="A8" s="8">
        <v>2</v>
      </c>
      <c r="B8" s="6" t="s">
        <v>11</v>
      </c>
      <c r="C8" s="6" t="e">
        <f>#REF!</f>
        <v>#REF!</v>
      </c>
      <c r="D8" s="6"/>
      <c r="E8" s="6"/>
      <c r="F8" s="9" t="e">
        <f>#REF!</f>
        <v>#REF!</v>
      </c>
      <c r="G8" s="6"/>
      <c r="H8" s="6"/>
      <c r="I8" s="7" t="e">
        <f>#REF!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 t="e">
        <f>#REF!</f>
        <v>#REF!</v>
      </c>
      <c r="D11" s="6"/>
      <c r="E11" s="6"/>
      <c r="F11" s="9" t="e">
        <f>#REF!</f>
        <v>#REF!</v>
      </c>
      <c r="G11" s="6"/>
      <c r="H11" s="6"/>
      <c r="I11" s="7" t="e">
        <f>#REF!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200-000000000000}"/>
    <hyperlink ref="B10" location="Par2094" display="Par2094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21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7" t="s">
        <v>4</v>
      </c>
      <c r="D3" s="27"/>
      <c r="E3" s="27"/>
      <c r="F3" s="27" t="s">
        <v>5</v>
      </c>
      <c r="G3" s="27"/>
      <c r="H3" s="27"/>
      <c r="I3" s="27" t="s">
        <v>6</v>
      </c>
      <c r="J3" s="27"/>
      <c r="K3" s="27"/>
    </row>
    <row r="4" spans="1:16" ht="30" x14ac:dyDescent="0.25">
      <c r="A4" s="27"/>
      <c r="B4" s="27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 t="e">
        <f>'март 2019'!C7+26</f>
        <v>#REF!</v>
      </c>
      <c r="D7" s="6"/>
      <c r="E7" s="6"/>
      <c r="F7" s="9" t="e">
        <f>'март 2019'!F7+380</f>
        <v>#REF!</v>
      </c>
      <c r="G7" s="6"/>
      <c r="H7" s="6"/>
      <c r="I7" s="7" t="e">
        <f>'март 2019'!I7+26.37746/1.2</f>
        <v>#REF!</v>
      </c>
      <c r="J7" s="6"/>
      <c r="K7" s="6"/>
    </row>
    <row r="8" spans="1:16" x14ac:dyDescent="0.25">
      <c r="A8" s="10">
        <v>2</v>
      </c>
      <c r="B8" s="6" t="s">
        <v>11</v>
      </c>
      <c r="C8" s="6" t="e">
        <f>'март 2019'!C8+2</f>
        <v>#REF!</v>
      </c>
      <c r="D8" s="6"/>
      <c r="E8" s="6"/>
      <c r="F8" s="9" t="e">
        <f>'март 2019'!F8+55</f>
        <v>#REF!</v>
      </c>
      <c r="G8" s="6"/>
      <c r="H8" s="6"/>
      <c r="I8" s="7" t="e">
        <f>'март 2019'!I8+16.5451/1.2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0">
        <v>3</v>
      </c>
      <c r="B11" s="6" t="s">
        <v>13</v>
      </c>
      <c r="C11" s="6" t="e">
        <f>'март 2019'!C11</f>
        <v>#REF!</v>
      </c>
      <c r="D11" s="6"/>
      <c r="E11" s="6"/>
      <c r="F11" s="9" t="e">
        <f>'март 2019'!F11</f>
        <v>#REF!</v>
      </c>
      <c r="G11" s="6"/>
      <c r="H11" s="6"/>
      <c r="I11" s="7" t="e">
        <f>'март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19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300-000000000000}"/>
    <hyperlink ref="B10" location="Par2094" display="Par2094" xr:uid="{00000000-0004-0000-03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22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8" t="s">
        <v>24</v>
      </c>
      <c r="D3" s="27"/>
      <c r="E3" s="27"/>
      <c r="F3" s="27" t="s">
        <v>5</v>
      </c>
      <c r="G3" s="27"/>
      <c r="H3" s="27"/>
      <c r="I3" s="28" t="s">
        <v>23</v>
      </c>
      <c r="J3" s="27"/>
      <c r="K3" s="27"/>
    </row>
    <row r="4" spans="1:16" ht="30" x14ac:dyDescent="0.25">
      <c r="A4" s="27"/>
      <c r="B4" s="27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 t="e">
        <f>'апрель 2019'!C7+8</f>
        <v>#REF!</v>
      </c>
      <c r="D7" s="6"/>
      <c r="E7" s="6"/>
      <c r="F7" s="9" t="e">
        <f>'апрель 2019'!F7+15*6+15</f>
        <v>#REF!</v>
      </c>
      <c r="G7" s="6"/>
      <c r="H7" s="6"/>
      <c r="I7" s="7" t="e">
        <f>'апрель 2019'!I7+8*0.55/1.2</f>
        <v>#REF!</v>
      </c>
      <c r="J7" s="6"/>
      <c r="K7" s="6"/>
    </row>
    <row r="8" spans="1:16" x14ac:dyDescent="0.25">
      <c r="A8" s="11">
        <v>2</v>
      </c>
      <c r="B8" s="6" t="s">
        <v>11</v>
      </c>
      <c r="C8" s="6" t="e">
        <f>'апрель 2019'!C8+1</f>
        <v>#REF!</v>
      </c>
      <c r="D8" s="6"/>
      <c r="E8" s="6"/>
      <c r="F8" s="9" t="e">
        <f>'апрель 2019'!F8+30</f>
        <v>#REF!</v>
      </c>
      <c r="G8" s="6"/>
      <c r="H8" s="6"/>
      <c r="I8" s="7" t="e">
        <f>'апрель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 t="e">
        <f>'апрель 2019'!C11</f>
        <v>#REF!</v>
      </c>
      <c r="D11" s="6"/>
      <c r="E11" s="6"/>
      <c r="F11" s="9" t="e">
        <f>'апрель 2019'!F11</f>
        <v>#REF!</v>
      </c>
      <c r="G11" s="6"/>
      <c r="H11" s="6"/>
      <c r="I11" s="7" t="e">
        <f>'апрель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25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400-000000000000}"/>
    <hyperlink ref="B10" location="Par2094" display="Par2094" xr:uid="{00000000-0004-0000-04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8" t="s">
        <v>24</v>
      </c>
      <c r="D3" s="27"/>
      <c r="E3" s="27"/>
      <c r="F3" s="27" t="s">
        <v>5</v>
      </c>
      <c r="G3" s="27"/>
      <c r="H3" s="27"/>
      <c r="I3" s="28" t="s">
        <v>23</v>
      </c>
      <c r="J3" s="27"/>
      <c r="K3" s="27"/>
    </row>
    <row r="4" spans="1:16" ht="30" x14ac:dyDescent="0.25">
      <c r="A4" s="27"/>
      <c r="B4" s="27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 t="e">
        <f>'май 2019'!C7+6</f>
        <v>#REF!</v>
      </c>
      <c r="D7" s="6"/>
      <c r="E7" s="6"/>
      <c r="F7" s="9" t="e">
        <f>'май 2019'!F7+90</f>
        <v>#REF!</v>
      </c>
      <c r="G7" s="6"/>
      <c r="H7" s="6"/>
      <c r="I7" s="7" t="e">
        <f>'май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'май 2019'!C8+1</f>
        <v>#REF!</v>
      </c>
      <c r="D8" s="6"/>
      <c r="E8" s="6"/>
      <c r="F8" s="9" t="e">
        <f>'май 2019'!F8+25</f>
        <v>#REF!</v>
      </c>
      <c r="G8" s="6"/>
      <c r="H8" s="6"/>
      <c r="I8" s="7" t="e">
        <f>'май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'май 2019'!C11</f>
        <v>#REF!</v>
      </c>
      <c r="D11" s="6"/>
      <c r="E11" s="6"/>
      <c r="F11" s="9" t="e">
        <f>'май 2019'!F11</f>
        <v>#REF!</v>
      </c>
      <c r="G11" s="6"/>
      <c r="H11" s="6"/>
      <c r="I11" s="7" t="e">
        <f>'май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28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500-000000000000}"/>
    <hyperlink ref="B10" location="Par2094" display="Par2094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6" ht="69.75" customHeight="1" x14ac:dyDescent="0.25">
      <c r="A2" s="23" t="s">
        <v>27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6" ht="30" customHeight="1" x14ac:dyDescent="0.25">
      <c r="A3" s="27" t="s">
        <v>3</v>
      </c>
      <c r="B3" s="27"/>
      <c r="C3" s="28" t="s">
        <v>24</v>
      </c>
      <c r="D3" s="27"/>
      <c r="E3" s="27"/>
      <c r="F3" s="27" t="s">
        <v>5</v>
      </c>
      <c r="G3" s="27"/>
      <c r="H3" s="27"/>
      <c r="I3" s="28" t="s">
        <v>23</v>
      </c>
      <c r="J3" s="27"/>
      <c r="K3" s="27"/>
    </row>
    <row r="4" spans="1:16" ht="30" x14ac:dyDescent="0.25">
      <c r="A4" s="27"/>
      <c r="B4" s="27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2"/>
      <c r="O6" s="22"/>
      <c r="P6" s="22"/>
    </row>
    <row r="7" spans="1:16" x14ac:dyDescent="0.25">
      <c r="A7" s="6"/>
      <c r="B7" s="5" t="s">
        <v>10</v>
      </c>
      <c r="C7" s="6" t="e">
        <f>'июнь 2019'!C7+6</f>
        <v>#REF!</v>
      </c>
      <c r="D7" s="6"/>
      <c r="E7" s="6"/>
      <c r="F7" s="9" t="e">
        <f>'июнь 2019'!F7+76</f>
        <v>#REF!</v>
      </c>
      <c r="G7" s="6"/>
      <c r="H7" s="6"/>
      <c r="I7" s="7" t="e">
        <f>'июнь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'июнь 2019'!C8+1</f>
        <v>#REF!</v>
      </c>
      <c r="D8" s="6"/>
      <c r="E8" s="6"/>
      <c r="F8" s="9" t="e">
        <f>'июнь 2019'!F8+30</f>
        <v>#REF!</v>
      </c>
      <c r="G8" s="6"/>
      <c r="H8" s="6"/>
      <c r="I8" s="7" t="e">
        <f>'июнь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'июнь 2019'!C11</f>
        <v>#REF!</v>
      </c>
      <c r="D11" s="6"/>
      <c r="E11" s="6"/>
      <c r="F11" s="9" t="e">
        <f>'июнь 2019'!F11</f>
        <v>#REF!</v>
      </c>
      <c r="G11" s="6"/>
      <c r="H11" s="6"/>
      <c r="I11" s="7" t="e">
        <f>'июнь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5" t="s">
        <v>18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</row>
    <row r="25" spans="1:11" x14ac:dyDescent="0.25">
      <c r="A25" s="22" t="s">
        <v>28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600-000000000000}"/>
    <hyperlink ref="B10" location="Par2094" display="Par2094" xr:uid="{00000000-0004-0000-06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14</vt:i4>
      </vt:variant>
    </vt:vector>
  </HeadingPairs>
  <TitlesOfParts>
    <vt:vector size="28" baseType="lpstr">
      <vt:lpstr>январь 2020</vt:lpstr>
      <vt:lpstr>февраль 2020</vt:lpstr>
      <vt:lpstr>март 2020</vt:lpstr>
      <vt:lpstr>апрель 2020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'июнь 2019'!Область_печати</vt:lpstr>
      <vt:lpstr>'май 2019'!Область_печати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2020-05-07T08:38:19Z</dcterms:modified>
</cp:coreProperties>
</file>