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0" documentId="13_ncr:1_{BE62D764-D08F-42C4-A7DF-68105F157E19}" xr6:coauthVersionLast="45" xr6:coauthVersionMax="45" xr10:uidLastSave="{00000000-0000-0000-0000-000000000000}"/>
  <bookViews>
    <workbookView xWindow="960" yWindow="90" windowWidth="27690" windowHeight="15315" firstSheet="2" activeTab="2" xr2:uid="{00000000-000D-0000-FFFF-FFFF00000000}"/>
  </bookViews>
  <sheets>
    <sheet name="2016" sheetId="5" state="hidden" r:id="rId1"/>
    <sheet name="2017" sheetId="4" state="hidden" r:id="rId2"/>
    <sheet name="2019" sheetId="1" r:id="rId3"/>
    <sheet name="прил 4" sheetId="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5" i="1" l="1"/>
  <c r="F35" i="1"/>
  <c r="J29" i="1"/>
  <c r="F42" i="1"/>
  <c r="F26" i="1"/>
  <c r="J27" i="1"/>
  <c r="J28" i="1"/>
  <c r="I46" i="1"/>
  <c r="F21" i="1"/>
  <c r="K29" i="1"/>
  <c r="K28" i="1"/>
  <c r="K27" i="1"/>
  <c r="K26" i="1"/>
  <c r="F54" i="1" l="1"/>
  <c r="F53" i="1"/>
  <c r="F38" i="1"/>
  <c r="F32" i="1"/>
  <c r="F30" i="1"/>
  <c r="F28" i="1"/>
  <c r="F20" i="1" s="1"/>
  <c r="F24" i="1"/>
  <c r="J24" i="1"/>
  <c r="F19" i="1" l="1"/>
  <c r="E74" i="1" l="1"/>
  <c r="E69" i="1"/>
  <c r="E64" i="1"/>
  <c r="E62" i="1"/>
  <c r="E59" i="1" s="1"/>
  <c r="E28" i="1" l="1"/>
  <c r="E53" i="1" l="1"/>
  <c r="E38" i="1"/>
  <c r="E21" i="1"/>
  <c r="F74" i="5"/>
  <c r="E74" i="5"/>
  <c r="F69" i="5"/>
  <c r="E69" i="5"/>
  <c r="F64" i="5"/>
  <c r="E64" i="5"/>
  <c r="F59" i="5"/>
  <c r="E59" i="5"/>
  <c r="F58" i="5"/>
  <c r="F56" i="5"/>
  <c r="F53" i="5"/>
  <c r="E53" i="5"/>
  <c r="F35" i="5"/>
  <c r="F32" i="5"/>
  <c r="E32" i="5"/>
  <c r="E33" i="5" s="1"/>
  <c r="F29" i="5"/>
  <c r="F28" i="5"/>
  <c r="F22" i="5"/>
  <c r="E22" i="5"/>
  <c r="F20" i="5"/>
  <c r="F17" i="5" s="1"/>
  <c r="E20" i="5"/>
  <c r="E17" i="5" s="1"/>
  <c r="E15" i="5"/>
  <c r="F75" i="4"/>
  <c r="E75" i="4"/>
  <c r="F70" i="4"/>
  <c r="E70" i="4"/>
  <c r="F65" i="4"/>
  <c r="E65" i="4"/>
  <c r="F60" i="4"/>
  <c r="E60" i="4"/>
  <c r="F59" i="4"/>
  <c r="E59" i="4"/>
  <c r="F57" i="4"/>
  <c r="E54" i="4"/>
  <c r="F43" i="4"/>
  <c r="F38" i="4"/>
  <c r="F36" i="4"/>
  <c r="F33" i="4" s="1"/>
  <c r="F25" i="4" s="1"/>
  <c r="E33" i="4"/>
  <c r="E34" i="4" s="1"/>
  <c r="F22" i="4"/>
  <c r="E22" i="4"/>
  <c r="F21" i="4"/>
  <c r="F20" i="4" s="1"/>
  <c r="E20" i="4"/>
  <c r="E17" i="4" s="1"/>
  <c r="F18" i="4"/>
  <c r="E25" i="5" l="1"/>
  <c r="E16" i="5" s="1"/>
  <c r="E41" i="5" s="1"/>
  <c r="E20" i="1"/>
  <c r="E19" i="1" s="1"/>
  <c r="F25" i="5"/>
  <c r="F16" i="5" s="1"/>
  <c r="F41" i="5" s="1"/>
  <c r="F43" i="5" s="1"/>
  <c r="F17" i="4"/>
  <c r="F16" i="4" s="1"/>
  <c r="F42" i="4" s="1"/>
  <c r="F44" i="4" s="1"/>
  <c r="F54" i="4"/>
  <c r="E25" i="4"/>
  <c r="E1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C15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без затрат на потери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C15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без затрат на потери 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C19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без затрат на потери и затрат на услуги по передаче э/э ФСК, МРСК
</t>
        </r>
      </text>
    </comment>
  </commentList>
</comments>
</file>

<file path=xl/sharedStrings.xml><?xml version="1.0" encoding="utf-8"?>
<sst xmlns="http://schemas.openxmlformats.org/spreadsheetml/2006/main" count="809" uniqueCount="268">
  <si>
    <t>от 24 октября 2014 г. № 1831-э</t>
  </si>
  <si>
    <t>Форма раскрытия информации о движении активов, включающий балансовуюстоимость активов на начало года, балансовую стоимость активов на конец года,а также информацию о выбытии активов в течение года, о вводе активов в течениегода, в том числе за счет переоценки, модернизации, реконструкции, строительстваи приобретения нового оборудования</t>
  </si>
  <si>
    <t>Наименование</t>
  </si>
  <si>
    <t>организации АО "ГНЦ НИИАР"</t>
  </si>
  <si>
    <t>АО "ГНЦ НИИАР"</t>
  </si>
  <si>
    <t>ИНН:</t>
  </si>
  <si>
    <t>КПП:</t>
  </si>
  <si>
    <t>№</t>
  </si>
  <si>
    <t>п/пПоказательЕд. изм.ГодПримечание *планфакт1</t>
  </si>
  <si>
    <t>Остаточная балансовая стоимость активов на начало года долгосрочного периода регулированиятыс. руб.75522.9375608.963</t>
  </si>
  <si>
    <t>Ввод активов (основных средств), всеготыс. руб.340030313.449</t>
  </si>
  <si>
    <t>МВА</t>
  </si>
  <si>
    <t>км</t>
  </si>
  <si>
    <t>Увеличение стоимости активов (основных средств) за счет переоценкитыс. руб.</t>
  </si>
  <si>
    <t>Ввод активов (основных средств) за годтыс. руб.</t>
  </si>
  <si>
    <t>в том числе модернизация и реконструкциятыс. руб.172528567.539произведена замена оборудования</t>
  </si>
  <si>
    <t>в том числе новое строительствотыс. руб.</t>
  </si>
  <si>
    <t>Прочее, в том числе приобретение нового оборудованиятыс. руб.16751745.91</t>
  </si>
  <si>
    <t>Выбытие активов (основных средств)тыс. руб.01276.922</t>
  </si>
  <si>
    <t>Остаточная балансовая стоимость активов на конец года долгосрочного периода регулированиятыс. руб.68524.897722.116</t>
  </si>
  <si>
    <t>Примечание:</t>
  </si>
  <si>
    <t>_____*_При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</si>
  <si>
    <t>Форма раскрытия информации о движении активов, включающий балансовую</t>
  </si>
  <si>
    <t>стоимость активов на начало года, балансовую стоимость активов на конец года,</t>
  </si>
  <si>
    <t>а также информацию о выбытии активов в течение года, о вводе активов в течение</t>
  </si>
  <si>
    <t>года, в том числе за счет переоценки, модернизации, реконструкции, строительства</t>
  </si>
  <si>
    <t>и приобретения нового оборудования</t>
  </si>
  <si>
    <t xml:space="preserve">Наименование   </t>
  </si>
  <si>
    <t>7302040242</t>
  </si>
  <si>
    <t>730350001</t>
  </si>
  <si>
    <t>№
п/п</t>
  </si>
  <si>
    <t>Показатель</t>
  </si>
  <si>
    <t>Ед. изм.</t>
  </si>
  <si>
    <t>Год</t>
  </si>
  <si>
    <t>Примечание *</t>
  </si>
  <si>
    <t>план</t>
  </si>
  <si>
    <t>факт</t>
  </si>
  <si>
    <t>1</t>
  </si>
  <si>
    <t>Остаточная балансовая стоимость активов на начало года долгосрочного периода регулирования</t>
  </si>
  <si>
    <t>тыс. руб.</t>
  </si>
  <si>
    <t>2</t>
  </si>
  <si>
    <t>Ввод активов (основных средств), всего</t>
  </si>
  <si>
    <t>2.1</t>
  </si>
  <si>
    <t>Увеличение стоимости активов (основных средств) за счет переоценки</t>
  </si>
  <si>
    <t>2.2</t>
  </si>
  <si>
    <t>Ввод активов (основных средств) за год</t>
  </si>
  <si>
    <t>2.2.1</t>
  </si>
  <si>
    <t>в том числе модернизация и реконструкция</t>
  </si>
  <si>
    <t>произведена замена оборудования</t>
  </si>
  <si>
    <t>2.2.2</t>
  </si>
  <si>
    <t>в том числе новое строительство</t>
  </si>
  <si>
    <t>2.2.3</t>
  </si>
  <si>
    <t>Прочее, в том числе приобретение нового оборудования</t>
  </si>
  <si>
    <t>3</t>
  </si>
  <si>
    <t>Выбытие активов (основных средств)</t>
  </si>
  <si>
    <t>4</t>
  </si>
  <si>
    <t>Остаточная балансовая стоимость активов на конец года долгосрочного периода регулирования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</si>
  <si>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</si>
  <si>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t>Форма раскрытия информации о структуре и объемах затрат</t>
  </si>
  <si>
    <t>на оказание услуг по передаче электрической энергии сетевыми</t>
  </si>
  <si>
    <t>организациями, регулирование деятельности которых осуществляется</t>
  </si>
  <si>
    <t>методом долгосрочной индексации необходимой валовой выручки</t>
  </si>
  <si>
    <t>№ п/п</t>
  </si>
  <si>
    <t>2017 год</t>
  </si>
  <si>
    <t>I</t>
  </si>
  <si>
    <t>Структура затрат</t>
  </si>
  <si>
    <t>х</t>
  </si>
  <si>
    <t>Необходимая валовая выручка на содержание</t>
  </si>
  <si>
    <t>1.1</t>
  </si>
  <si>
    <t>Подконтрольные расходы, всего</t>
  </si>
  <si>
    <t>1.1.1</t>
  </si>
  <si>
    <t>Материальные расходы, всего</t>
  </si>
  <si>
    <t>1.1.1.1</t>
  </si>
  <si>
    <t>в том числе на сырье, материалы, запасные части, инструмент, топливо</t>
  </si>
  <si>
    <t>1.1.1.2</t>
  </si>
  <si>
    <t>на ремонт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</si>
  <si>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</si>
  <si>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</si>
  <si>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</si>
  <si>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в том числе на ремонт</t>
  </si>
  <si>
    <t>1.1.2</t>
  </si>
  <si>
    <t>Фонд оплаты труда</t>
  </si>
  <si>
    <t>1.1.2.1</t>
  </si>
  <si>
    <t>1.1.3</t>
  </si>
  <si>
    <t>1.1.3.1</t>
  </si>
  <si>
    <t>Ремонт основных фондов</t>
  </si>
  <si>
    <t xml:space="preserve">В ТБР прямые затраты на ремонт отражены одной суммой, без разбивки по статьям затрат. Фактические расходы отражены в статьях 1.1.1.2; 1.1.1.3.1. </t>
  </si>
  <si>
    <t>1.1.3.2</t>
  </si>
  <si>
    <t>1.1.3.3</t>
  </si>
  <si>
    <t>Расходы на командировки и представительские</t>
  </si>
  <si>
    <t>Расходы на обеспечение нормальных условий труда и мер по технике безопасности</t>
  </si>
  <si>
    <t>1.2</t>
  </si>
  <si>
    <t>Неподконтрольные расходы, включенные в НВВ, всего</t>
  </si>
  <si>
    <t>1.2.1</t>
  </si>
  <si>
    <t>Оплата услуг ОАО "ФСК ЕЭС"</t>
  </si>
  <si>
    <t>1.2.2</t>
  </si>
  <si>
    <t>Расходы на оплату технологического присоединения к сетям смежной сетевой организации</t>
  </si>
  <si>
    <t>1.2.3</t>
  </si>
  <si>
    <t>Плата за аренду имущества</t>
  </si>
  <si>
    <t>1.2.4</t>
  </si>
  <si>
    <t>отчисления на социальные нужды</t>
  </si>
  <si>
    <t>1.2.5</t>
  </si>
  <si>
    <t>расходы на возврат и обслуживание долгосрочных заемных средств, направляемых на финансирование капитальных вложений</t>
  </si>
  <si>
    <t>1.2.6</t>
  </si>
  <si>
    <t>амортизация</t>
  </si>
  <si>
    <t>1.2.7</t>
  </si>
  <si>
    <t>прибыль на капитальные вложения</t>
  </si>
  <si>
    <t>1.2.8</t>
  </si>
  <si>
    <t>налог на прибыль</t>
  </si>
  <si>
    <t>1.2.9</t>
  </si>
  <si>
    <t>прочие налоги</t>
  </si>
  <si>
    <t>1.2.10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</si>
  <si>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</si>
  <si>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1.2.10.1</t>
  </si>
  <si>
    <t>ед.</t>
  </si>
  <si>
    <t>1.2.11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</si>
  <si>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</si>
  <si>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1.2.12</t>
  </si>
  <si>
    <t>прочие неподконтрольные расходы (с расшифровкой)</t>
  </si>
  <si>
    <t>1.3</t>
  </si>
  <si>
    <t>недополученный по независящим причинам доход (+)/избыток средств, полученный в предыдущем периоде регулирования (-)</t>
  </si>
  <si>
    <t>II</t>
  </si>
  <si>
    <t>III</t>
  </si>
  <si>
    <t>Необходимая валовая выручка на оплату технологического расхода (потерь) электроэнергии</t>
  </si>
  <si>
    <t>Справочно:
Объем технологических потерь</t>
  </si>
  <si>
    <t>Справочно:
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</si>
  <si>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</si>
  <si>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</si>
  <si>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общее количество точек подключения на конец года</t>
  </si>
  <si>
    <t>шт.</t>
  </si>
  <si>
    <t>Трансформаторная мощность подстанций, всего</t>
  </si>
  <si>
    <t>ВН</t>
  </si>
  <si>
    <t>2.2.</t>
  </si>
  <si>
    <t>СН1</t>
  </si>
  <si>
    <t>2.3.</t>
  </si>
  <si>
    <t>СН2</t>
  </si>
  <si>
    <t>НН</t>
  </si>
  <si>
    <t>у.е.</t>
  </si>
  <si>
    <t>Доля кабельных линий электропередач</t>
  </si>
  <si>
    <t>%</t>
  </si>
  <si>
    <t>Ввод в эксплуатацию новых объектов электросетевого комплекса на конец года</t>
  </si>
  <si>
    <t>7.1</t>
  </si>
  <si>
    <t>в том числе за счет платы за технологическое присоединение</t>
  </si>
  <si>
    <t>к приказу</t>
  </si>
  <si>
    <t>Федеральной службы по тарифам</t>
  </si>
  <si>
    <t>Наименование организации: ООО ЭСК "Энергия"</t>
  </si>
  <si>
    <t>Долгосрочный период регулирования:   2018-2020 гг.</t>
  </si>
  <si>
    <t>Приложение 3</t>
  </si>
  <si>
    <t>Себестоимость, всего</t>
  </si>
  <si>
    <t>Амортизационные отчисления</t>
  </si>
  <si>
    <t>1.1.4.1</t>
  </si>
  <si>
    <t>1.1.4.2</t>
  </si>
  <si>
    <t>Налоги, пошлины и сборы</t>
  </si>
  <si>
    <t>1.1.4.3</t>
  </si>
  <si>
    <t>Расходы на обслуживание операционных заемных средств</t>
  </si>
  <si>
    <t>1.1.4.4</t>
  </si>
  <si>
    <t>1.1.4.5</t>
  </si>
  <si>
    <t>Прибыль до налогообложения</t>
  </si>
  <si>
    <t>Налог на прибыль</t>
  </si>
  <si>
    <t>Чистая прибыль, всего</t>
  </si>
  <si>
    <t>1.2.2.1</t>
  </si>
  <si>
    <t>1.2.2.2</t>
  </si>
  <si>
    <t>1.2.2.3</t>
  </si>
  <si>
    <t>1.2.2.4</t>
  </si>
  <si>
    <t>1.4</t>
  </si>
  <si>
    <t>1.5</t>
  </si>
  <si>
    <t>1.4.1</t>
  </si>
  <si>
    <t>Недополученный по независящим причинам доход (+)/избыток средств, полученный в предыдущем периоде регулирования (-)</t>
  </si>
  <si>
    <t>1.4.1.1</t>
  </si>
  <si>
    <t xml:space="preserve">Справочно: «Количество льготных технологических присоединений» </t>
  </si>
  <si>
    <t xml:space="preserve">Наименование организации: ООО ЭСК "Энергия" </t>
  </si>
  <si>
    <t>ИНН: 2452043606</t>
  </si>
  <si>
    <t>КПП: 245201001</t>
  </si>
  <si>
    <t>Примечание</t>
  </si>
  <si>
    <t>1.1.</t>
  </si>
  <si>
    <t>В ТБР расходы на ремонт утверждены одной суммой без разбивки по статьям затрат. В формате в графе "план" отражены по стр.1.1.4.1.
В связи с корректировкой ремонтной программы и переносом части работ с подрядного способа на хоз.способ</t>
  </si>
  <si>
    <t>В ТБР расходы на ремонт утверждены одной суммой без разбивки по статьям затрат. В формате в графе "план" отражены по стр.1.1.4.1.</t>
  </si>
  <si>
    <t>Фонд оплаты труда и отчисления на социальные нужды, всего</t>
  </si>
  <si>
    <t>В связи с корректировкой ремонтной программы и переносом с подрядного способа на хоз.способ (увеличение объема работ  (по факту переработка)</t>
  </si>
  <si>
    <t>по плану амортизационные отчисления приняты в величине фактических расходов по состоянию на поледнюю отчетную дату, по факту с учетом ввода основных средств</t>
  </si>
  <si>
    <t>1.1.4</t>
  </si>
  <si>
    <t xml:space="preserve">Прочие расходы </t>
  </si>
  <si>
    <t>Оплата услуг ОАО "РЖД"</t>
  </si>
  <si>
    <t>В связи с не включением затрат по арендной плате в тарифы по причине отсутствия начисления амортизации на переданное в аренду оборудование  муниципальных образований, заключение договоров аренды электросетевого сетевого оборудования с бюджетными организациями</t>
  </si>
  <si>
    <t>налоги, пошлины и сборы</t>
  </si>
  <si>
    <t>1.1.4.6</t>
  </si>
  <si>
    <t>расходы на возврат и обслуживание заемных средств, направляемых на финансирование капитальных вложений</t>
  </si>
  <si>
    <t>1.1.4.7</t>
  </si>
  <si>
    <t>прочие расходы (с расшифровкой) ****</t>
  </si>
  <si>
    <t>В связи с не включением в тарифы затрат</t>
  </si>
  <si>
    <t>1.1.4.7.1</t>
  </si>
  <si>
    <t>Работы и услуги непроизводственного характера</t>
  </si>
  <si>
    <t>1.1.4.7.2</t>
  </si>
  <si>
    <t>Расходы на услуги вневедомственной охраны и коммунального хозяйства</t>
  </si>
  <si>
    <t>1.1.4.7.3</t>
  </si>
  <si>
    <t>Расходы на информационные услуги, услуги связи</t>
  </si>
  <si>
    <t>1.1.4.7.4</t>
  </si>
  <si>
    <t>1.1.4.7.5</t>
  </si>
  <si>
    <t>1.1.4.7.6</t>
  </si>
  <si>
    <t>Расходы на транспортные услуги</t>
  </si>
  <si>
    <t>1.1.4.7.7</t>
  </si>
  <si>
    <t>Расходы на страхование</t>
  </si>
  <si>
    <t>1.1.4.7.8</t>
  </si>
  <si>
    <t>Услуги банка</t>
  </si>
  <si>
    <t>По факту начислен налог на прибыль с учетом  отложенных налоговых обязательств (ОНО)</t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</si>
  <si>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прибыль на капитальные вложения (инвестиции)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</si>
  <si>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прибыль на возврат инвестиционных кредитов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</si>
  <si>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дивиденды по акциям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</si>
  <si>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прочие расходы из прибыли (с расшифровкой)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</si>
  <si>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  </r>
  </si>
  <si>
    <t>Увеличение кол-ва заявителей, увеличение стоимости используемых материалов и оборудования используемых для технологического присоединения</t>
  </si>
  <si>
    <t>Справочно: расходы на ремонт, всего (пункт 1.1.1.2 + пункт 1.1.2.1 +  пункт 1.1.3.1)</t>
  </si>
  <si>
    <t>По факту ремонтные работы произведены в большем объеме</t>
  </si>
  <si>
    <t>Справочно: Объем технологических потерь</t>
  </si>
  <si>
    <t>МВт·ч</t>
  </si>
  <si>
    <t>МВа</t>
  </si>
  <si>
    <t>2.1.</t>
  </si>
  <si>
    <t>2.4.</t>
  </si>
  <si>
    <t>Количество условных единиц по линиям электропередач, всего, в том числе:</t>
  </si>
  <si>
    <t>3.1.</t>
  </si>
  <si>
    <t>3.2.</t>
  </si>
  <si>
    <t>3.3.</t>
  </si>
  <si>
    <t>3.4.</t>
  </si>
  <si>
    <t>Количество условных единиц по подстанциям, всего, в том числе:</t>
  </si>
  <si>
    <t>4.1.</t>
  </si>
  <si>
    <t>4.2.</t>
  </si>
  <si>
    <t>4.3.</t>
  </si>
  <si>
    <t>4.4.</t>
  </si>
  <si>
    <t>Длина линий электропередач, всего, в том числе:</t>
  </si>
  <si>
    <t>5.1.</t>
  </si>
  <si>
    <t>5.2.</t>
  </si>
  <si>
    <t>5.3.</t>
  </si>
  <si>
    <t>5.4.</t>
  </si>
  <si>
    <t>-</t>
  </si>
  <si>
    <t>норматив технологического расхода (потерь) электрической энергии, установленный Минэнерго России*****</t>
  </si>
  <si>
    <t>не утверждался</t>
  </si>
  <si>
    <t>Примечание:
* 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
** 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
*** 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
**** 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
№ 1178, за исключением подпунктов 1.1.4.1-1.1.4.4.
***** 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</t>
  </si>
  <si>
    <t>Прочие подконтрольные расходы (с расшифровкой)</t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</si>
  <si>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прибыль на социальное развитие (включая социальные выплаты)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</si>
  <si>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транспортные услуги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</si>
  <si>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прочие расходы (с расшифровкой)****</t>
    </r>
  </si>
  <si>
    <t>Расходы на обслуживание операционных заемных средств в составе подконтрольных расходов</t>
  </si>
  <si>
    <t>1.1.5</t>
  </si>
  <si>
    <t>Расходы из прибыли в составе подконтрольных расходов</t>
  </si>
  <si>
    <t xml:space="preserve"> Оплата услуг ОАО «ФСК ЕЭС»</t>
  </si>
  <si>
    <t>Примечание:
* 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
** 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
*** 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
**** В соответствии с пунктом 28 Основ ценообразования в области регулируемых цен (тарифов) в электроэнергетике, утвержденных  постановлением Правительства Российской Федерации от 29.12.2011 
№ 1178.
***** 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</t>
  </si>
  <si>
    <t>Форма раскрытия информации о структуре и объемах затрат на оказание услуг
по передаче электрической энергии сетевыми организациями,
регулирование деятельности которых осуществляется методом
экономически обоснованных расходов (затрат)</t>
  </si>
  <si>
    <t>2016 год</t>
  </si>
  <si>
    <t>В ТБР НВВ утверждена на год, по факту компания получила тариф в IV кв</t>
  </si>
  <si>
    <t xml:space="preserve">   в том числе на ремонт</t>
  </si>
  <si>
    <t xml:space="preserve">    в том числе на ремонт</t>
  </si>
  <si>
    <t>В ТБР расходы утверждены одной суммой без разбивки по статьям затрат</t>
  </si>
  <si>
    <t>отложенные налоговые активы (ОНА)</t>
  </si>
  <si>
    <t>ИНН: 2452043605</t>
  </si>
  <si>
    <t>КПП: 245201000</t>
  </si>
  <si>
    <t>2019 год</t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</si>
  <si>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информационные услуги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</si>
  <si>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на обеспечение нормальных условий труда и мер по технике безопасности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</si>
  <si>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расходы на страхование</t>
    </r>
  </si>
  <si>
    <t>1.1.3.4</t>
  </si>
  <si>
    <t>1.1.3.5</t>
  </si>
  <si>
    <t>1.1.3.6</t>
  </si>
  <si>
    <t>1.1.3.7</t>
  </si>
  <si>
    <t>Приложение 2</t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</si>
  <si>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интернет, услуги связи</t>
    </r>
  </si>
  <si>
    <t>В связи с не включением в тариф затрат</t>
  </si>
  <si>
    <t>В связи с не включением затрат по арендной плате в тариф по причине отсутствия начисления амортизации на переданное в аренду оборудование  муниципальных образований, заключение договоров аренды электросетевого сетевого оборудования с бюджетными организациями</t>
  </si>
  <si>
    <t>по плану амортизационные отчисления приняты в величине фактических расходов по состоянию на последнюю отчетную дату, по факту с учетом ввода основных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</si>
</sst>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0.000"/>
    <numFmt numFmtId="166" formatCode="_-* #,##0.00[$€-1]_-;\-* #,##0.00[$€-1]_-;_-* &quot;-&quot;??[$€-1]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.5"/>
      <name val="Times New Roman"/>
      <family val="1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Franklin Gothic Medium"/>
      <family val="2"/>
      <charset val="204"/>
    </font>
    <font>
      <sz val="10"/>
      <color indexed="62"/>
      <name val="Arial Cyr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Arial Cyr"/>
      <family val="2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/>
      <name val="Calibri"/>
      <family val="2"/>
      <scheme val="minor"/>
    </font>
    <font>
      <sz val="11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6" fillId="0" borderId="0"/>
    <xf numFmtId="0" fontId="17" fillId="0" borderId="0" applyBorder="0">
      <alignment horizontal="center" vertical="center" wrapText="1"/>
    </xf>
    <xf numFmtId="0" fontId="13" fillId="0" borderId="11" applyBorder="0">
      <alignment horizontal="center" vertical="center" wrapText="1"/>
    </xf>
    <xf numFmtId="0" fontId="13" fillId="0" borderId="11" applyBorder="0">
      <alignment horizontal="center" vertical="center" wrapText="1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0" fillId="0" borderId="0"/>
    <xf numFmtId="0" fontId="1" fillId="0" borderId="0"/>
    <xf numFmtId="0" fontId="1" fillId="0" borderId="0"/>
    <xf numFmtId="166" fontId="18" fillId="0" borderId="0"/>
    <xf numFmtId="0" fontId="6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16" fillId="0" borderId="0" applyNumberFormat="0" applyFont="0" applyFill="0" applyBorder="0" applyAlignment="0" applyProtection="0">
      <alignment vertical="top"/>
    </xf>
    <xf numFmtId="0" fontId="1" fillId="2" borderId="1" applyNumberFormat="0" applyFont="0" applyAlignment="0" applyProtection="0"/>
    <xf numFmtId="0" fontId="2" fillId="2" borderId="1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14" fillId="3" borderId="0" applyBorder="0">
      <alignment horizontal="right"/>
    </xf>
    <xf numFmtId="4" fontId="14" fillId="3" borderId="0" applyBorder="0">
      <alignment horizontal="right"/>
    </xf>
    <xf numFmtId="4" fontId="14" fillId="3" borderId="0" applyBorder="0">
      <alignment horizontal="right"/>
    </xf>
  </cellStyleXfs>
  <cellXfs count="136">
    <xf numFmtId="0" fontId="0" fillId="0" borderId="0" xfId="0"/>
    <xf numFmtId="0" fontId="3" fillId="0" borderId="0" xfId="0" applyFont="1"/>
    <xf numFmtId="0" fontId="4" fillId="0" borderId="0" xfId="0" applyFont="1"/>
    <xf numFmtId="16" fontId="3" fillId="0" borderId="0" xfId="0" applyNumberFormat="1" applyFont="1"/>
    <xf numFmtId="14" fontId="3" fillId="0" borderId="0" xfId="0" applyNumberFormat="1" applyFont="1"/>
    <xf numFmtId="0" fontId="5" fillId="0" borderId="0" xfId="0" applyFont="1"/>
    <xf numFmtId="0" fontId="6" fillId="0" borderId="0" xfId="1"/>
    <xf numFmtId="0" fontId="8" fillId="0" borderId="0" xfId="1" applyFont="1"/>
    <xf numFmtId="0" fontId="7" fillId="0" borderId="0" xfId="1" applyFont="1" applyAlignment="1">
      <alignment horizontal="left"/>
    </xf>
    <xf numFmtId="0" fontId="12" fillId="0" borderId="2" xfId="1" applyFont="1" applyFill="1" applyBorder="1" applyAlignment="1">
      <alignment horizontal="left" vertical="top" wrapText="1"/>
    </xf>
    <xf numFmtId="0" fontId="12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top"/>
    </xf>
    <xf numFmtId="0" fontId="12" fillId="0" borderId="2" xfId="1" applyFont="1" applyFill="1" applyBorder="1" applyAlignment="1">
      <alignment horizontal="center" vertical="top"/>
    </xf>
    <xf numFmtId="0" fontId="6" fillId="0" borderId="0" xfId="1"/>
    <xf numFmtId="0" fontId="11" fillId="0" borderId="12" xfId="15" applyFont="1" applyFill="1" applyBorder="1" applyAlignment="1" applyProtection="1">
      <alignment horizontal="left" vertical="center" wrapText="1"/>
    </xf>
    <xf numFmtId="0" fontId="11" fillId="0" borderId="0" xfId="10" applyFont="1" applyBorder="1"/>
    <xf numFmtId="0" fontId="11" fillId="0" borderId="0" xfId="10" applyFont="1" applyAlignment="1">
      <alignment horizontal="right"/>
    </xf>
    <xf numFmtId="0" fontId="3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49" fontId="21" fillId="0" borderId="15" xfId="0" applyNumberFormat="1" applyFont="1" applyBorder="1" applyAlignment="1">
      <alignment horizontal="center" vertical="center" wrapText="1"/>
    </xf>
    <xf numFmtId="0" fontId="15" fillId="0" borderId="12" xfId="10" applyFont="1" applyBorder="1" applyAlignment="1">
      <alignment horizontal="justify" vertical="center" wrapText="1"/>
    </xf>
    <xf numFmtId="0" fontId="15" fillId="0" borderId="2" xfId="1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5" fillId="0" borderId="12" xfId="10" applyFont="1" applyBorder="1" applyAlignment="1">
      <alignment horizontal="left" vertical="center" wrapText="1"/>
    </xf>
    <xf numFmtId="165" fontId="21" fillId="0" borderId="12" xfId="0" applyNumberFormat="1" applyFont="1" applyBorder="1" applyAlignment="1">
      <alignment horizontal="center" vertical="center" wrapText="1"/>
    </xf>
    <xf numFmtId="165" fontId="21" fillId="0" borderId="15" xfId="0" applyNumberFormat="1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165" fontId="21" fillId="0" borderId="0" xfId="0" applyNumberFormat="1" applyFont="1" applyAlignment="1">
      <alignment vertical="center"/>
    </xf>
    <xf numFmtId="49" fontId="7" fillId="0" borderId="12" xfId="10" applyNumberFormat="1" applyFont="1" applyBorder="1" applyAlignment="1">
      <alignment horizontal="center" vertical="center"/>
    </xf>
    <xf numFmtId="0" fontId="7" fillId="0" borderId="12" xfId="10" applyFont="1" applyBorder="1" applyAlignment="1">
      <alignment horizontal="left" vertical="center" wrapText="1"/>
    </xf>
    <xf numFmtId="0" fontId="7" fillId="0" borderId="2" xfId="10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 wrapText="1"/>
    </xf>
    <xf numFmtId="165" fontId="3" fillId="0" borderId="15" xfId="0" applyNumberFormat="1" applyFont="1" applyBorder="1" applyAlignment="1">
      <alignment horizontal="left" vertical="center" wrapText="1"/>
    </xf>
    <xf numFmtId="165" fontId="3" fillId="0" borderId="12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vertical="center"/>
    </xf>
    <xf numFmtId="165" fontId="25" fillId="0" borderId="12" xfId="0" applyNumberFormat="1" applyFont="1" applyBorder="1" applyAlignment="1">
      <alignment vertical="center" wrapText="1"/>
    </xf>
    <xf numFmtId="165" fontId="25" fillId="0" borderId="15" xfId="0" applyNumberFormat="1" applyFont="1" applyBorder="1" applyAlignment="1">
      <alignment horizontal="left" vertical="center" wrapText="1"/>
    </xf>
    <xf numFmtId="49" fontId="7" fillId="0" borderId="14" xfId="10" applyNumberFormat="1" applyFont="1" applyBorder="1" applyAlignment="1">
      <alignment horizontal="center" vertical="center"/>
    </xf>
    <xf numFmtId="0" fontId="7" fillId="0" borderId="14" xfId="10" applyFont="1" applyBorder="1" applyAlignment="1">
      <alignment horizontal="left" vertical="center" wrapText="1"/>
    </xf>
    <xf numFmtId="0" fontId="7" fillId="0" borderId="5" xfId="10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justify" vertical="center" wrapText="1"/>
    </xf>
    <xf numFmtId="165" fontId="3" fillId="0" borderId="10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left" vertical="center" wrapText="1"/>
    </xf>
    <xf numFmtId="10" fontId="8" fillId="0" borderId="12" xfId="10" applyNumberFormat="1" applyFont="1" applyFill="1" applyBorder="1" applyAlignment="1">
      <alignment horizontal="left" vertical="center" wrapText="1"/>
    </xf>
    <xf numFmtId="165" fontId="3" fillId="0" borderId="15" xfId="0" applyNumberFormat="1" applyFont="1" applyBorder="1" applyAlignment="1">
      <alignment vertical="center" wrapText="1"/>
    </xf>
    <xf numFmtId="49" fontId="3" fillId="0" borderId="14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left" vertical="center" wrapText="1"/>
    </xf>
    <xf numFmtId="49" fontId="21" fillId="0" borderId="14" xfId="0" applyNumberFormat="1" applyFont="1" applyBorder="1" applyAlignment="1">
      <alignment horizontal="center" vertical="center"/>
    </xf>
    <xf numFmtId="49" fontId="21" fillId="0" borderId="14" xfId="0" applyNumberFormat="1" applyFont="1" applyBorder="1" applyAlignment="1">
      <alignment horizontal="left" vertical="center" wrapText="1"/>
    </xf>
    <xf numFmtId="165" fontId="21" fillId="0" borderId="10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49" fontId="21" fillId="0" borderId="12" xfId="0" applyNumberFormat="1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left" vertical="center" wrapText="1"/>
    </xf>
    <xf numFmtId="165" fontId="3" fillId="4" borderId="10" xfId="0" applyNumberFormat="1" applyFont="1" applyFill="1" applyBorder="1" applyAlignment="1">
      <alignment horizontal="center" vertical="center" wrapText="1"/>
    </xf>
    <xf numFmtId="165" fontId="3" fillId="4" borderId="12" xfId="0" applyNumberFormat="1" applyFont="1" applyFill="1" applyBorder="1" applyAlignment="1">
      <alignment horizontal="center" vertical="center" wrapText="1"/>
    </xf>
    <xf numFmtId="165" fontId="3" fillId="4" borderId="15" xfId="0" applyNumberFormat="1" applyFont="1" applyFill="1" applyBorder="1" applyAlignment="1">
      <alignment horizontal="left" vertical="center" wrapText="1"/>
    </xf>
    <xf numFmtId="0" fontId="3" fillId="4" borderId="0" xfId="0" applyFont="1" applyFill="1" applyAlignment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vertical="center" wrapText="1"/>
    </xf>
    <xf numFmtId="4" fontId="3" fillId="0" borderId="15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165" fontId="21" fillId="0" borderId="15" xfId="0" applyNumberFormat="1" applyFont="1" applyBorder="1" applyAlignment="1">
      <alignment horizontal="center" vertical="center" wrapText="1"/>
    </xf>
    <xf numFmtId="165" fontId="3" fillId="0" borderId="15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left" vertical="center" wrapText="1"/>
    </xf>
    <xf numFmtId="49" fontId="21" fillId="0" borderId="6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65" fontId="3" fillId="4" borderId="15" xfId="0" applyNumberFormat="1" applyFont="1" applyFill="1" applyBorder="1" applyAlignment="1">
      <alignment horizontal="center" vertical="center" wrapText="1"/>
    </xf>
    <xf numFmtId="4" fontId="21" fillId="0" borderId="15" xfId="0" applyNumberFormat="1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center" vertical="center" wrapText="1"/>
    </xf>
    <xf numFmtId="4" fontId="3" fillId="4" borderId="15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11" fillId="0" borderId="0" xfId="10" applyFont="1" applyBorder="1" applyAlignment="1"/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0" fillId="0" borderId="0" xfId="10" applyFont="1" applyAlignment="1">
      <alignment horizontal="center"/>
    </xf>
    <xf numFmtId="0" fontId="6" fillId="0" borderId="0" xfId="1" applyAlignment="1">
      <alignment horizontal="center"/>
    </xf>
    <xf numFmtId="0" fontId="11" fillId="0" borderId="0" xfId="10" applyFont="1" applyBorder="1" applyAlignment="1">
      <alignment horizontal="left"/>
    </xf>
    <xf numFmtId="49" fontId="12" fillId="0" borderId="5" xfId="1" applyNumberFormat="1" applyFont="1" applyBorder="1" applyAlignment="1">
      <alignment horizontal="center" vertical="top"/>
    </xf>
    <xf numFmtId="49" fontId="12" fillId="0" borderId="3" xfId="1" applyNumberFormat="1" applyFont="1" applyBorder="1" applyAlignment="1">
      <alignment horizontal="center" vertical="top"/>
    </xf>
    <xf numFmtId="49" fontId="12" fillId="0" borderId="7" xfId="1" applyNumberFormat="1" applyFont="1" applyBorder="1" applyAlignment="1">
      <alignment horizontal="center" vertical="top"/>
    </xf>
    <xf numFmtId="49" fontId="12" fillId="0" borderId="0" xfId="1" applyNumberFormat="1" applyFont="1" applyBorder="1" applyAlignment="1">
      <alignment horizontal="center" vertical="top"/>
    </xf>
    <xf numFmtId="49" fontId="12" fillId="0" borderId="8" xfId="1" applyNumberFormat="1" applyFont="1" applyBorder="1" applyAlignment="1">
      <alignment horizontal="center" vertical="top"/>
    </xf>
    <xf numFmtId="49" fontId="12" fillId="0" borderId="4" xfId="1" applyNumberFormat="1" applyFont="1" applyBorder="1" applyAlignment="1">
      <alignment horizontal="center" vertical="top"/>
    </xf>
    <xf numFmtId="49" fontId="12" fillId="0" borderId="2" xfId="1" applyNumberFormat="1" applyFont="1" applyBorder="1" applyAlignment="1">
      <alignment horizontal="center" vertical="top"/>
    </xf>
    <xf numFmtId="49" fontId="12" fillId="0" borderId="9" xfId="1" applyNumberFormat="1" applyFont="1" applyBorder="1" applyAlignment="1">
      <alignment horizontal="center" vertical="top"/>
    </xf>
    <xf numFmtId="0" fontId="12" fillId="0" borderId="3" xfId="1" applyFont="1" applyBorder="1" applyAlignment="1">
      <alignment horizontal="left" vertical="top" wrapText="1"/>
    </xf>
    <xf numFmtId="0" fontId="12" fillId="0" borderId="0" xfId="1" applyFont="1" applyBorder="1" applyAlignment="1">
      <alignment horizontal="left" vertical="top" wrapText="1"/>
    </xf>
    <xf numFmtId="0" fontId="12" fillId="0" borderId="4" xfId="1" applyFont="1" applyBorder="1" applyAlignment="1">
      <alignment horizontal="left" vertical="top" wrapText="1"/>
    </xf>
    <xf numFmtId="0" fontId="12" fillId="0" borderId="5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5" xfId="1" applyFont="1" applyFill="1" applyBorder="1" applyAlignment="1">
      <alignment horizontal="left" vertical="top" wrapText="1"/>
    </xf>
    <xf numFmtId="0" fontId="6" fillId="0" borderId="7" xfId="1" applyBorder="1" applyAlignment="1">
      <alignment horizontal="left" vertical="top" wrapText="1"/>
    </xf>
    <xf numFmtId="0" fontId="6" fillId="0" borderId="8" xfId="1" applyBorder="1" applyAlignment="1">
      <alignment horizontal="left" vertical="top" wrapText="1"/>
    </xf>
    <xf numFmtId="0" fontId="9" fillId="0" borderId="0" xfId="1" applyFont="1" applyAlignment="1">
      <alignment horizontal="justify" wrapText="1"/>
    </xf>
    <xf numFmtId="0" fontId="8" fillId="0" borderId="0" xfId="1" applyFont="1" applyAlignment="1">
      <alignment horizontal="justify" wrapText="1"/>
    </xf>
    <xf numFmtId="0" fontId="12" fillId="0" borderId="9" xfId="1" applyFont="1" applyBorder="1" applyAlignment="1">
      <alignment horizontal="left" vertical="top" wrapText="1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center" wrapText="1"/>
    </xf>
    <xf numFmtId="0" fontId="7" fillId="0" borderId="4" xfId="1" applyFont="1" applyFill="1" applyBorder="1" applyAlignment="1">
      <alignment horizontal="left"/>
    </xf>
    <xf numFmtId="49" fontId="7" fillId="0" borderId="4" xfId="1" applyNumberFormat="1" applyFont="1" applyFill="1" applyBorder="1" applyAlignment="1">
      <alignment horizontal="left"/>
    </xf>
    <xf numFmtId="49" fontId="7" fillId="0" borderId="9" xfId="1" applyNumberFormat="1" applyFont="1" applyFill="1" applyBorder="1" applyAlignment="1">
      <alignment horizontal="left"/>
    </xf>
    <xf numFmtId="0" fontId="12" fillId="0" borderId="5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26" fillId="0" borderId="0" xfId="0" applyFont="1"/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165" fontId="27" fillId="0" borderId="0" xfId="0" applyNumberFormat="1" applyFont="1" applyAlignment="1">
      <alignment vertical="center"/>
    </xf>
    <xf numFmtId="165" fontId="27" fillId="0" borderId="12" xfId="0" applyNumberFormat="1" applyFont="1" applyBorder="1" applyAlignment="1">
      <alignment horizontal="center" vertical="center" wrapText="1"/>
    </xf>
    <xf numFmtId="0" fontId="27" fillId="4" borderId="0" xfId="0" applyFont="1" applyFill="1" applyAlignment="1">
      <alignment vertical="center"/>
    </xf>
  </cellXfs>
  <cellStyles count="33">
    <cellStyle name="Заголовок" xfId="2" xr:uid="{00000000-0005-0000-0000-000000000000}"/>
    <cellStyle name="ЗаголовокСтолбца" xfId="3" xr:uid="{00000000-0005-0000-0000-000001000000}"/>
    <cellStyle name="ЗаголовокСтолбца 3" xfId="4" xr:uid="{00000000-0005-0000-0000-000002000000}"/>
    <cellStyle name="Обычный" xfId="0" builtinId="0"/>
    <cellStyle name="Обычный 10" xfId="5" xr:uid="{00000000-0005-0000-0000-000004000000}"/>
    <cellStyle name="Обычный 10 2 3" xfId="6" xr:uid="{00000000-0005-0000-0000-000005000000}"/>
    <cellStyle name="Обычный 100" xfId="7" xr:uid="{00000000-0005-0000-0000-000006000000}"/>
    <cellStyle name="Обычный 106" xfId="8" xr:uid="{00000000-0005-0000-0000-000007000000}"/>
    <cellStyle name="Обычный 107" xfId="9" xr:uid="{00000000-0005-0000-0000-000008000000}"/>
    <cellStyle name="Обычный 11 2" xfId="10" xr:uid="{00000000-0005-0000-0000-000009000000}"/>
    <cellStyle name="Обычный 12 6" xfId="11" xr:uid="{00000000-0005-0000-0000-00000A000000}"/>
    <cellStyle name="Обычный 2" xfId="1" xr:uid="{00000000-0005-0000-0000-00000B000000}"/>
    <cellStyle name="Обычный 2 10" xfId="12" xr:uid="{00000000-0005-0000-0000-00000C000000}"/>
    <cellStyle name="Обычный 2 2" xfId="13" xr:uid="{00000000-0005-0000-0000-00000D000000}"/>
    <cellStyle name="Обычный 2 2 19" xfId="14" xr:uid="{00000000-0005-0000-0000-00000E000000}"/>
    <cellStyle name="Обычный 2 2 2" xfId="15" xr:uid="{00000000-0005-0000-0000-00000F000000}"/>
    <cellStyle name="Обычный 2 26 2" xfId="16" xr:uid="{00000000-0005-0000-0000-000010000000}"/>
    <cellStyle name="Обычный 2 29" xfId="17" xr:uid="{00000000-0005-0000-0000-000011000000}"/>
    <cellStyle name="Обычный 2 3" xfId="18" xr:uid="{00000000-0005-0000-0000-000012000000}"/>
    <cellStyle name="Обычный 4" xfId="19" xr:uid="{00000000-0005-0000-0000-000013000000}"/>
    <cellStyle name="Обычный 8" xfId="20" xr:uid="{00000000-0005-0000-0000-000014000000}"/>
    <cellStyle name="Примечание 2 7" xfId="21" xr:uid="{00000000-0005-0000-0000-000015000000}"/>
    <cellStyle name="Примечание 52" xfId="22" xr:uid="{00000000-0005-0000-0000-000016000000}"/>
    <cellStyle name="Процентный 10" xfId="24" xr:uid="{00000000-0005-0000-0000-000017000000}"/>
    <cellStyle name="Процентный 2" xfId="25" xr:uid="{00000000-0005-0000-0000-000018000000}"/>
    <cellStyle name="Процентный 3" xfId="23" xr:uid="{00000000-0005-0000-0000-000019000000}"/>
    <cellStyle name="Финансовый 10" xfId="27" xr:uid="{00000000-0005-0000-0000-00001A000000}"/>
    <cellStyle name="Финансовый 13 2" xfId="28" xr:uid="{00000000-0005-0000-0000-00001B000000}"/>
    <cellStyle name="Финансовый 2" xfId="29" xr:uid="{00000000-0005-0000-0000-00001C000000}"/>
    <cellStyle name="Финансовый 3" xfId="26" xr:uid="{00000000-0005-0000-0000-00001D000000}"/>
    <cellStyle name="Формула" xfId="30" xr:uid="{00000000-0005-0000-0000-00001E000000}"/>
    <cellStyle name="Формула 2" xfId="31" xr:uid="{00000000-0005-0000-0000-00001F000000}"/>
    <cellStyle name="Формула_GRES.2007.5" xfId="32" xr:uid="{00000000-0005-0000-0000-000020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001"/>
  <sheetViews>
    <sheetView workbookViewId="0">
      <selection activeCell="F29" sqref="F29"/>
    </sheetView>
  </sheetViews>
  <sheetFormatPr defaultRowHeight="15" x14ac:dyDescent="0.25"/>
  <cols>
    <col min="2" max="2" width="12.140625" customWidth="1"/>
    <col min="3" max="3" width="49.7109375" customWidth="1"/>
    <col min="4" max="4" width="11.28515625" customWidth="1"/>
    <col min="5" max="5" width="15.28515625" customWidth="1"/>
    <col min="6" max="6" width="14.5703125" customWidth="1"/>
    <col min="7" max="7" width="38.42578125" customWidth="1"/>
    <col min="8" max="8" width="55.140625" customWidth="1"/>
  </cols>
  <sheetData>
    <row r="1" spans="2:9" ht="15.75" x14ac:dyDescent="0.25">
      <c r="C1" s="13"/>
      <c r="D1" s="13"/>
      <c r="E1" s="13"/>
      <c r="F1" s="13"/>
      <c r="G1" s="16" t="s">
        <v>147</v>
      </c>
      <c r="H1" s="16"/>
    </row>
    <row r="2" spans="2:9" ht="15.75" x14ac:dyDescent="0.25">
      <c r="C2" s="13"/>
      <c r="D2" s="13"/>
      <c r="E2" s="13"/>
      <c r="F2" s="13"/>
      <c r="G2" s="16" t="s">
        <v>143</v>
      </c>
      <c r="H2" s="16"/>
    </row>
    <row r="3" spans="2:9" ht="15.75" x14ac:dyDescent="0.25">
      <c r="C3" s="13"/>
      <c r="D3" s="13"/>
      <c r="E3" s="13"/>
      <c r="F3" s="13"/>
      <c r="G3" s="16" t="s">
        <v>144</v>
      </c>
      <c r="H3" s="16"/>
    </row>
    <row r="4" spans="2:9" ht="15.75" x14ac:dyDescent="0.25">
      <c r="C4" s="13"/>
      <c r="D4" s="13"/>
      <c r="E4" s="13"/>
      <c r="F4" s="13"/>
      <c r="G4" s="16" t="s">
        <v>0</v>
      </c>
      <c r="H4" s="16"/>
    </row>
    <row r="5" spans="2:9" x14ac:dyDescent="0.25">
      <c r="C5" s="13"/>
      <c r="D5" s="13"/>
      <c r="E5" s="13"/>
      <c r="F5" s="13"/>
      <c r="G5" s="13"/>
      <c r="H5" s="13"/>
    </row>
    <row r="6" spans="2:9" s="18" customFormat="1" ht="86.25" customHeight="1" x14ac:dyDescent="0.25">
      <c r="B6" s="90" t="s">
        <v>246</v>
      </c>
      <c r="C6" s="90"/>
      <c r="D6" s="90"/>
      <c r="E6" s="90"/>
      <c r="F6" s="90"/>
      <c r="G6" s="90"/>
    </row>
    <row r="7" spans="2:9" s="18" customFormat="1" x14ac:dyDescent="0.25">
      <c r="C7" s="19"/>
      <c r="D7" s="20"/>
      <c r="E7" s="20"/>
      <c r="F7" s="20"/>
      <c r="G7" s="20"/>
      <c r="H7" s="21"/>
    </row>
    <row r="8" spans="2:9" s="18" customFormat="1" ht="15.75" x14ac:dyDescent="0.25">
      <c r="B8" s="91" t="s">
        <v>170</v>
      </c>
      <c r="C8" s="91"/>
      <c r="D8" s="91"/>
      <c r="E8" s="91"/>
      <c r="F8" s="91"/>
      <c r="G8" s="91"/>
      <c r="H8" s="86"/>
    </row>
    <row r="9" spans="2:9" s="18" customFormat="1" ht="15.75" x14ac:dyDescent="0.25">
      <c r="B9" s="91" t="s">
        <v>253</v>
      </c>
      <c r="C9" s="91"/>
      <c r="D9" s="86"/>
      <c r="E9" s="86"/>
      <c r="F9" s="86"/>
      <c r="G9" s="86"/>
      <c r="H9" s="86"/>
    </row>
    <row r="10" spans="2:9" s="18" customFormat="1" ht="15.75" x14ac:dyDescent="0.25">
      <c r="B10" s="91" t="s">
        <v>254</v>
      </c>
      <c r="C10" s="91"/>
      <c r="D10" s="86"/>
      <c r="E10" s="86"/>
      <c r="F10" s="86"/>
      <c r="G10" s="86"/>
      <c r="H10" s="86"/>
    </row>
    <row r="11" spans="2:9" s="18" customFormat="1" x14ac:dyDescent="0.25">
      <c r="C11" s="19"/>
      <c r="D11" s="20"/>
      <c r="E11" s="20"/>
      <c r="F11" s="20"/>
      <c r="G11" s="20"/>
      <c r="H11" s="21"/>
    </row>
    <row r="12" spans="2:9" s="18" customFormat="1" x14ac:dyDescent="0.25">
      <c r="B12" s="92" t="s">
        <v>62</v>
      </c>
      <c r="C12" s="94" t="s">
        <v>31</v>
      </c>
      <c r="D12" s="94" t="s">
        <v>32</v>
      </c>
      <c r="E12" s="96" t="s">
        <v>247</v>
      </c>
      <c r="F12" s="97"/>
      <c r="G12" s="94" t="s">
        <v>173</v>
      </c>
    </row>
    <row r="13" spans="2:9" s="18" customFormat="1" x14ac:dyDescent="0.25">
      <c r="B13" s="93"/>
      <c r="C13" s="95"/>
      <c r="D13" s="95"/>
      <c r="E13" s="22" t="s">
        <v>35</v>
      </c>
      <c r="F13" s="22" t="s">
        <v>36</v>
      </c>
      <c r="G13" s="95"/>
    </row>
    <row r="14" spans="2:9" s="26" customFormat="1" ht="14.25" x14ac:dyDescent="0.25">
      <c r="B14" s="23" t="s">
        <v>64</v>
      </c>
      <c r="C14" s="24" t="s">
        <v>65</v>
      </c>
      <c r="D14" s="25" t="s">
        <v>66</v>
      </c>
      <c r="E14" s="25" t="s">
        <v>66</v>
      </c>
      <c r="F14" s="25" t="s">
        <v>66</v>
      </c>
      <c r="G14" s="25" t="s">
        <v>66</v>
      </c>
    </row>
    <row r="15" spans="2:9" s="26" customFormat="1" ht="30" x14ac:dyDescent="0.25">
      <c r="B15" s="23">
        <v>1</v>
      </c>
      <c r="C15" s="27" t="s">
        <v>67</v>
      </c>
      <c r="D15" s="25" t="s">
        <v>39</v>
      </c>
      <c r="E15" s="28">
        <f>17421.21</f>
        <v>17421.21</v>
      </c>
      <c r="F15" s="28">
        <v>7251.5420000000004</v>
      </c>
      <c r="G15" s="72" t="s">
        <v>248</v>
      </c>
      <c r="I15" s="18"/>
    </row>
    <row r="16" spans="2:9" s="26" customFormat="1" x14ac:dyDescent="0.25">
      <c r="B16" s="23" t="s">
        <v>174</v>
      </c>
      <c r="C16" s="30" t="s">
        <v>148</v>
      </c>
      <c r="D16" s="25" t="s">
        <v>39</v>
      </c>
      <c r="E16" s="28">
        <f>E17+E22+E24+E25</f>
        <v>17421.21</v>
      </c>
      <c r="F16" s="28">
        <f>F17+F22+F24+F25</f>
        <v>10054.632440000001</v>
      </c>
      <c r="G16" s="83"/>
      <c r="I16" s="18"/>
    </row>
    <row r="17" spans="2:7" s="18" customFormat="1" x14ac:dyDescent="0.25">
      <c r="B17" s="32" t="s">
        <v>70</v>
      </c>
      <c r="C17" s="33" t="s">
        <v>71</v>
      </c>
      <c r="D17" s="34" t="s">
        <v>39</v>
      </c>
      <c r="E17" s="35">
        <f>E18+E19+E20</f>
        <v>805.72</v>
      </c>
      <c r="F17" s="35">
        <f>F18+F19+F20</f>
        <v>1050.1000000000001</v>
      </c>
      <c r="G17" s="84"/>
    </row>
    <row r="18" spans="2:7" s="18" customFormat="1" ht="30" x14ac:dyDescent="0.25">
      <c r="B18" s="32" t="s">
        <v>72</v>
      </c>
      <c r="C18" s="33" t="s">
        <v>73</v>
      </c>
      <c r="D18" s="34" t="s">
        <v>39</v>
      </c>
      <c r="E18" s="35">
        <v>791.32</v>
      </c>
      <c r="F18" s="35">
        <v>524.69000000000005</v>
      </c>
      <c r="G18" s="84"/>
    </row>
    <row r="19" spans="2:7" s="18" customFormat="1" ht="60" x14ac:dyDescent="0.25">
      <c r="B19" s="32" t="s">
        <v>74</v>
      </c>
      <c r="C19" s="33" t="s">
        <v>249</v>
      </c>
      <c r="D19" s="34" t="s">
        <v>39</v>
      </c>
      <c r="E19" s="35"/>
      <c r="F19" s="35">
        <v>400.02</v>
      </c>
      <c r="G19" s="37" t="s">
        <v>176</v>
      </c>
    </row>
    <row r="20" spans="2:7" s="18" customFormat="1" ht="60" x14ac:dyDescent="0.25">
      <c r="B20" s="32" t="s">
        <v>76</v>
      </c>
      <c r="C20" s="33" t="s">
        <v>77</v>
      </c>
      <c r="D20" s="34" t="s">
        <v>39</v>
      </c>
      <c r="E20" s="35">
        <f>14.4+E21</f>
        <v>14.4</v>
      </c>
      <c r="F20" s="35">
        <f>125.39</f>
        <v>125.39</v>
      </c>
      <c r="G20" s="84"/>
    </row>
    <row r="21" spans="2:7" s="18" customFormat="1" x14ac:dyDescent="0.25">
      <c r="B21" s="32" t="s">
        <v>78</v>
      </c>
      <c r="C21" s="33" t="s">
        <v>250</v>
      </c>
      <c r="D21" s="34" t="s">
        <v>39</v>
      </c>
      <c r="E21" s="35"/>
      <c r="F21" s="35"/>
      <c r="G21" s="84"/>
    </row>
    <row r="22" spans="2:7" s="18" customFormat="1" ht="30" x14ac:dyDescent="0.25">
      <c r="B22" s="32" t="s">
        <v>80</v>
      </c>
      <c r="C22" s="33" t="s">
        <v>177</v>
      </c>
      <c r="D22" s="34" t="s">
        <v>39</v>
      </c>
      <c r="E22" s="35">
        <f>8778.92+2835.59</f>
        <v>11614.51</v>
      </c>
      <c r="F22" s="67">
        <f>4481.18+1434.549</f>
        <v>5915.7290000000003</v>
      </c>
      <c r="G22" s="84"/>
    </row>
    <row r="23" spans="2:7" s="18" customFormat="1" x14ac:dyDescent="0.25">
      <c r="B23" s="41" t="s">
        <v>82</v>
      </c>
      <c r="C23" s="42" t="s">
        <v>250</v>
      </c>
      <c r="D23" s="43" t="s">
        <v>39</v>
      </c>
      <c r="E23" s="35"/>
      <c r="F23" s="35"/>
      <c r="G23" s="84"/>
    </row>
    <row r="24" spans="2:7" s="18" customFormat="1" ht="75" x14ac:dyDescent="0.25">
      <c r="B24" s="44" t="s">
        <v>83</v>
      </c>
      <c r="C24" s="45" t="s">
        <v>149</v>
      </c>
      <c r="D24" s="44" t="s">
        <v>39</v>
      </c>
      <c r="E24" s="46">
        <v>0</v>
      </c>
      <c r="F24" s="35">
        <v>48.173000000000002</v>
      </c>
      <c r="G24" s="36" t="s">
        <v>179</v>
      </c>
    </row>
    <row r="25" spans="2:7" s="18" customFormat="1" x14ac:dyDescent="0.25">
      <c r="B25" s="44" t="s">
        <v>180</v>
      </c>
      <c r="C25" s="47" t="s">
        <v>181</v>
      </c>
      <c r="D25" s="44" t="s">
        <v>39</v>
      </c>
      <c r="E25" s="35">
        <f>E28+E29+E30+E31+E32+E26+E27</f>
        <v>5000.9800000000005</v>
      </c>
      <c r="F25" s="35">
        <f>F28+F29+F30+F31+F32+F26+F27</f>
        <v>3040.6304400000004</v>
      </c>
      <c r="G25" s="84"/>
    </row>
    <row r="26" spans="2:7" s="18" customFormat="1" ht="51" x14ac:dyDescent="0.25">
      <c r="B26" s="44" t="s">
        <v>150</v>
      </c>
      <c r="C26" s="47" t="s">
        <v>85</v>
      </c>
      <c r="D26" s="44" t="s">
        <v>39</v>
      </c>
      <c r="E26" s="46">
        <v>2618.9</v>
      </c>
      <c r="F26" s="35"/>
      <c r="G26" s="48" t="s">
        <v>86</v>
      </c>
    </row>
    <row r="27" spans="2:7" x14ac:dyDescent="0.25">
      <c r="B27" s="44" t="s">
        <v>151</v>
      </c>
      <c r="C27" s="47" t="s">
        <v>94</v>
      </c>
      <c r="D27" s="44" t="s">
        <v>39</v>
      </c>
      <c r="E27" s="46">
        <v>242.7</v>
      </c>
      <c r="F27" s="35">
        <v>61.2</v>
      </c>
      <c r="G27" s="37"/>
    </row>
    <row r="28" spans="2:7" s="18" customFormat="1" ht="120" x14ac:dyDescent="0.25">
      <c r="B28" s="44" t="s">
        <v>153</v>
      </c>
      <c r="C28" s="47" t="s">
        <v>98</v>
      </c>
      <c r="D28" s="44" t="s">
        <v>39</v>
      </c>
      <c r="E28" s="46">
        <v>1209.46</v>
      </c>
      <c r="F28" s="67">
        <f>328.00714+1.99757+1664.82542+200+168+70+171.055</f>
        <v>2603.8851299999997</v>
      </c>
      <c r="G28" s="36" t="s">
        <v>183</v>
      </c>
    </row>
    <row r="29" spans="2:7" s="18" customFormat="1" x14ac:dyDescent="0.25">
      <c r="B29" s="44" t="s">
        <v>155</v>
      </c>
      <c r="C29" s="47" t="s">
        <v>152</v>
      </c>
      <c r="D29" s="44" t="s">
        <v>39</v>
      </c>
      <c r="E29" s="46"/>
      <c r="F29" s="67">
        <f>29.202</f>
        <v>29.202000000000002</v>
      </c>
      <c r="G29" s="84"/>
    </row>
    <row r="30" spans="2:7" s="18" customFormat="1" ht="30" x14ac:dyDescent="0.25">
      <c r="B30" s="44" t="s">
        <v>156</v>
      </c>
      <c r="C30" s="47" t="s">
        <v>154</v>
      </c>
      <c r="D30" s="44" t="s">
        <v>39</v>
      </c>
      <c r="E30" s="46"/>
      <c r="F30" s="35"/>
      <c r="G30" s="84"/>
    </row>
    <row r="31" spans="2:7" s="18" customFormat="1" ht="45" x14ac:dyDescent="0.25">
      <c r="B31" s="44" t="s">
        <v>185</v>
      </c>
      <c r="C31" s="47" t="s">
        <v>186</v>
      </c>
      <c r="D31" s="44" t="s">
        <v>39</v>
      </c>
      <c r="E31" s="46"/>
      <c r="F31" s="35"/>
      <c r="G31" s="84"/>
    </row>
    <row r="32" spans="2:7" s="18" customFormat="1" x14ac:dyDescent="0.25">
      <c r="B32" s="44" t="s">
        <v>187</v>
      </c>
      <c r="C32" s="47" t="s">
        <v>188</v>
      </c>
      <c r="D32" s="44" t="s">
        <v>39</v>
      </c>
      <c r="E32" s="46">
        <f>58.73+871.19</f>
        <v>929.92000000000007</v>
      </c>
      <c r="F32" s="35">
        <f>F33+F34+F35+F36+F38+F39</f>
        <v>346.34331000000066</v>
      </c>
      <c r="G32" s="84"/>
    </row>
    <row r="33" spans="2:9" s="18" customFormat="1" ht="30" x14ac:dyDescent="0.25">
      <c r="B33" s="50" t="s">
        <v>190</v>
      </c>
      <c r="C33" s="51" t="s">
        <v>191</v>
      </c>
      <c r="D33" s="44" t="s">
        <v>39</v>
      </c>
      <c r="E33" s="46">
        <f>E32</f>
        <v>929.92000000000007</v>
      </c>
      <c r="F33" s="35">
        <v>44.173310000000711</v>
      </c>
      <c r="G33" s="37" t="s">
        <v>251</v>
      </c>
    </row>
    <row r="34" spans="2:9" s="18" customFormat="1" ht="30" x14ac:dyDescent="0.25">
      <c r="B34" s="50" t="s">
        <v>192</v>
      </c>
      <c r="C34" s="51" t="s">
        <v>193</v>
      </c>
      <c r="D34" s="44" t="s">
        <v>39</v>
      </c>
      <c r="E34" s="46"/>
      <c r="F34" s="35"/>
      <c r="G34" s="36"/>
    </row>
    <row r="35" spans="2:9" s="18" customFormat="1" x14ac:dyDescent="0.25">
      <c r="B35" s="50" t="s">
        <v>194</v>
      </c>
      <c r="C35" s="51" t="s">
        <v>195</v>
      </c>
      <c r="D35" s="44" t="s">
        <v>39</v>
      </c>
      <c r="E35" s="46"/>
      <c r="F35" s="35">
        <f>144.92</f>
        <v>144.91999999999999</v>
      </c>
      <c r="G35" s="36"/>
    </row>
    <row r="36" spans="2:9" s="18" customFormat="1" x14ac:dyDescent="0.25">
      <c r="B36" s="50" t="s">
        <v>196</v>
      </c>
      <c r="C36" s="51" t="s">
        <v>89</v>
      </c>
      <c r="D36" s="44" t="s">
        <v>39</v>
      </c>
      <c r="E36" s="46"/>
      <c r="F36" s="35">
        <v>44.39</v>
      </c>
      <c r="G36" s="36"/>
    </row>
    <row r="37" spans="2:9" s="18" customFormat="1" ht="30" x14ac:dyDescent="0.25">
      <c r="B37" s="50" t="s">
        <v>197</v>
      </c>
      <c r="C37" s="51" t="s">
        <v>90</v>
      </c>
      <c r="D37" s="44" t="s">
        <v>39</v>
      </c>
      <c r="E37" s="46"/>
      <c r="F37" s="35"/>
      <c r="G37" s="36"/>
    </row>
    <row r="38" spans="2:9" s="18" customFormat="1" x14ac:dyDescent="0.25">
      <c r="B38" s="50" t="s">
        <v>198</v>
      </c>
      <c r="C38" s="51" t="s">
        <v>199</v>
      </c>
      <c r="D38" s="44" t="s">
        <v>39</v>
      </c>
      <c r="E38" s="46"/>
      <c r="F38" s="35">
        <v>110.72</v>
      </c>
      <c r="G38" s="36"/>
    </row>
    <row r="39" spans="2:9" s="18" customFormat="1" ht="15.75" x14ac:dyDescent="0.25">
      <c r="B39" s="50" t="s">
        <v>200</v>
      </c>
      <c r="C39" s="14" t="s">
        <v>201</v>
      </c>
      <c r="D39" s="44" t="s">
        <v>39</v>
      </c>
      <c r="E39" s="46"/>
      <c r="F39" s="35">
        <v>2.14</v>
      </c>
      <c r="G39" s="36"/>
    </row>
    <row r="40" spans="2:9" s="18" customFormat="1" x14ac:dyDescent="0.25">
      <c r="B40" s="50" t="s">
        <v>202</v>
      </c>
      <c r="C40" s="51" t="s">
        <v>203</v>
      </c>
      <c r="D40" s="44" t="s">
        <v>39</v>
      </c>
      <c r="E40" s="46"/>
      <c r="F40" s="35"/>
      <c r="G40" s="36"/>
    </row>
    <row r="41" spans="2:9" s="26" customFormat="1" ht="14.25" x14ac:dyDescent="0.25">
      <c r="B41" s="52" t="s">
        <v>91</v>
      </c>
      <c r="C41" s="53" t="s">
        <v>157</v>
      </c>
      <c r="D41" s="52" t="s">
        <v>39</v>
      </c>
      <c r="E41" s="28">
        <f>E15-E16</f>
        <v>0</v>
      </c>
      <c r="F41" s="28">
        <f>F15-F16-F54</f>
        <v>-4413.1440000000011</v>
      </c>
      <c r="G41" s="83"/>
      <c r="I41" s="31"/>
    </row>
    <row r="42" spans="2:9" s="18" customFormat="1" x14ac:dyDescent="0.25">
      <c r="B42" s="44" t="s">
        <v>93</v>
      </c>
      <c r="C42" s="17" t="s">
        <v>158</v>
      </c>
      <c r="D42" s="55" t="s">
        <v>39</v>
      </c>
      <c r="E42" s="46"/>
      <c r="F42" s="35">
        <v>882.62900000000002</v>
      </c>
      <c r="G42" s="72" t="s">
        <v>252</v>
      </c>
      <c r="I42" s="38"/>
    </row>
    <row r="43" spans="2:9" s="18" customFormat="1" x14ac:dyDescent="0.25">
      <c r="B43" s="44" t="s">
        <v>95</v>
      </c>
      <c r="C43" s="17" t="s">
        <v>159</v>
      </c>
      <c r="D43" s="55" t="s">
        <v>39</v>
      </c>
      <c r="E43" s="46"/>
      <c r="F43" s="35">
        <f>F41+F42</f>
        <v>-3530.5150000000012</v>
      </c>
      <c r="G43" s="84"/>
    </row>
    <row r="44" spans="2:9" s="18" customFormat="1" ht="33.75" x14ac:dyDescent="0.25">
      <c r="B44" s="44" t="s">
        <v>160</v>
      </c>
      <c r="C44" s="17" t="s">
        <v>205</v>
      </c>
      <c r="D44" s="55" t="s">
        <v>39</v>
      </c>
      <c r="E44" s="46"/>
      <c r="F44" s="35"/>
      <c r="G44" s="84"/>
    </row>
    <row r="45" spans="2:9" s="18" customFormat="1" ht="33.75" x14ac:dyDescent="0.25">
      <c r="B45" s="44" t="s">
        <v>161</v>
      </c>
      <c r="C45" s="17" t="s">
        <v>206</v>
      </c>
      <c r="D45" s="55" t="s">
        <v>39</v>
      </c>
      <c r="E45" s="46"/>
      <c r="F45" s="35"/>
      <c r="G45" s="84"/>
    </row>
    <row r="46" spans="2:9" s="18" customFormat="1" ht="18.75" x14ac:dyDescent="0.25">
      <c r="B46" s="44" t="s">
        <v>162</v>
      </c>
      <c r="C46" s="17" t="s">
        <v>207</v>
      </c>
      <c r="D46" s="55" t="s">
        <v>39</v>
      </c>
      <c r="E46" s="46"/>
      <c r="F46" s="35"/>
      <c r="G46" s="84"/>
    </row>
    <row r="47" spans="2:9" s="18" customFormat="1" ht="33.75" x14ac:dyDescent="0.25">
      <c r="B47" s="44" t="s">
        <v>163</v>
      </c>
      <c r="C47" s="17" t="s">
        <v>208</v>
      </c>
      <c r="D47" s="55" t="s">
        <v>39</v>
      </c>
      <c r="E47" s="46"/>
      <c r="F47" s="35"/>
      <c r="G47" s="84"/>
    </row>
    <row r="48" spans="2:9" s="18" customFormat="1" ht="30" x14ac:dyDescent="0.25">
      <c r="B48" s="44" t="s">
        <v>119</v>
      </c>
      <c r="C48" s="17" t="s">
        <v>96</v>
      </c>
      <c r="D48" s="55" t="s">
        <v>39</v>
      </c>
      <c r="E48" s="46"/>
      <c r="F48" s="35"/>
      <c r="G48" s="84"/>
    </row>
    <row r="49" spans="2:7" s="18" customFormat="1" ht="45" x14ac:dyDescent="0.25">
      <c r="B49" s="44" t="s">
        <v>164</v>
      </c>
      <c r="C49" s="17" t="s">
        <v>167</v>
      </c>
      <c r="D49" s="55" t="s">
        <v>39</v>
      </c>
      <c r="E49" s="46"/>
      <c r="F49" s="35"/>
      <c r="G49" s="84"/>
    </row>
    <row r="50" spans="2:7" s="18" customFormat="1" ht="78.75" x14ac:dyDescent="0.25">
      <c r="B50" s="44" t="s">
        <v>166</v>
      </c>
      <c r="C50" s="17" t="s">
        <v>209</v>
      </c>
      <c r="D50" s="55" t="s">
        <v>39</v>
      </c>
      <c r="E50" s="46"/>
      <c r="F50" s="35"/>
      <c r="G50" s="84"/>
    </row>
    <row r="51" spans="2:7" s="18" customFormat="1" ht="30" x14ac:dyDescent="0.25">
      <c r="B51" s="44" t="s">
        <v>168</v>
      </c>
      <c r="C51" s="17" t="s">
        <v>169</v>
      </c>
      <c r="D51" s="59" t="s">
        <v>114</v>
      </c>
      <c r="E51" s="46"/>
      <c r="F51" s="35"/>
      <c r="G51" s="84"/>
    </row>
    <row r="52" spans="2:7" s="18" customFormat="1" ht="105" x14ac:dyDescent="0.25">
      <c r="B52" s="44" t="s">
        <v>165</v>
      </c>
      <c r="C52" s="17" t="s">
        <v>116</v>
      </c>
      <c r="D52" s="55" t="s">
        <v>39</v>
      </c>
      <c r="E52" s="46"/>
      <c r="F52" s="35"/>
      <c r="G52" s="84"/>
    </row>
    <row r="53" spans="2:7" s="26" customFormat="1" ht="28.5" x14ac:dyDescent="0.25">
      <c r="B53" s="56" t="s">
        <v>121</v>
      </c>
      <c r="C53" s="57" t="s">
        <v>211</v>
      </c>
      <c r="D53" s="58" t="s">
        <v>39</v>
      </c>
      <c r="E53" s="28">
        <f>E19+E23+E21</f>
        <v>0</v>
      </c>
      <c r="F53" s="28">
        <f>F19+F23+F21</f>
        <v>400.02</v>
      </c>
      <c r="G53" s="83"/>
    </row>
    <row r="54" spans="2:7" s="26" customFormat="1" ht="42.75" x14ac:dyDescent="0.25">
      <c r="B54" s="56" t="s">
        <v>122</v>
      </c>
      <c r="C54" s="60" t="s">
        <v>123</v>
      </c>
      <c r="D54" s="58" t="s">
        <v>39</v>
      </c>
      <c r="E54" s="54"/>
      <c r="F54" s="28">
        <v>1610.0535600000001</v>
      </c>
      <c r="G54" s="83"/>
    </row>
    <row r="55" spans="2:7" s="18" customFormat="1" ht="30" x14ac:dyDescent="0.25">
      <c r="B55" s="44" t="s">
        <v>68</v>
      </c>
      <c r="C55" s="61" t="s">
        <v>124</v>
      </c>
      <c r="D55" s="59" t="s">
        <v>214</v>
      </c>
      <c r="E55" s="46"/>
      <c r="F55" s="35">
        <v>919.47899999999993</v>
      </c>
      <c r="G55" s="84"/>
    </row>
    <row r="56" spans="2:7" s="18" customFormat="1" ht="60" x14ac:dyDescent="0.25">
      <c r="B56" s="44" t="s">
        <v>91</v>
      </c>
      <c r="C56" s="61" t="s">
        <v>125</v>
      </c>
      <c r="D56" s="55" t="s">
        <v>39</v>
      </c>
      <c r="E56" s="46"/>
      <c r="F56" s="35">
        <f>F54/F55</f>
        <v>1.751049844531523</v>
      </c>
      <c r="G56" s="84"/>
    </row>
    <row r="57" spans="2:7" s="26" customFormat="1" ht="71.25" x14ac:dyDescent="0.25">
      <c r="B57" s="52" t="s">
        <v>126</v>
      </c>
      <c r="C57" s="62" t="s">
        <v>127</v>
      </c>
      <c r="D57" s="63" t="s">
        <v>66</v>
      </c>
      <c r="E57" s="54" t="s">
        <v>66</v>
      </c>
      <c r="F57" s="28" t="s">
        <v>66</v>
      </c>
      <c r="G57" s="83" t="s">
        <v>66</v>
      </c>
    </row>
    <row r="58" spans="2:7" s="69" customFormat="1" x14ac:dyDescent="0.25">
      <c r="B58" s="64">
        <v>1</v>
      </c>
      <c r="C58" s="65" t="s">
        <v>128</v>
      </c>
      <c r="D58" s="64" t="s">
        <v>129</v>
      </c>
      <c r="E58" s="66"/>
      <c r="F58" s="67">
        <f>5716+493</f>
        <v>6209</v>
      </c>
      <c r="G58" s="85"/>
    </row>
    <row r="59" spans="2:7" s="18" customFormat="1" x14ac:dyDescent="0.25">
      <c r="B59" s="55">
        <v>2</v>
      </c>
      <c r="C59" s="17" t="s">
        <v>130</v>
      </c>
      <c r="D59" s="55" t="s">
        <v>215</v>
      </c>
      <c r="E59" s="46">
        <f>E62</f>
        <v>28.655999999999999</v>
      </c>
      <c r="F59" s="35">
        <f>F62</f>
        <v>28.655999999999999</v>
      </c>
      <c r="G59" s="84"/>
    </row>
    <row r="60" spans="2:7" s="18" customFormat="1" ht="15.75" x14ac:dyDescent="0.25">
      <c r="B60" s="70" t="s">
        <v>216</v>
      </c>
      <c r="C60" s="71" t="s">
        <v>131</v>
      </c>
      <c r="D60" s="55" t="s">
        <v>215</v>
      </c>
      <c r="E60" s="46"/>
      <c r="F60" s="35"/>
      <c r="G60" s="84"/>
    </row>
    <row r="61" spans="2:7" s="18" customFormat="1" ht="15.75" x14ac:dyDescent="0.25">
      <c r="B61" s="70" t="s">
        <v>132</v>
      </c>
      <c r="C61" s="71" t="s">
        <v>133</v>
      </c>
      <c r="D61" s="55" t="s">
        <v>215</v>
      </c>
      <c r="E61" s="46"/>
      <c r="F61" s="35"/>
      <c r="G61" s="84"/>
    </row>
    <row r="62" spans="2:7" s="18" customFormat="1" ht="15.75" x14ac:dyDescent="0.25">
      <c r="B62" s="70" t="s">
        <v>134</v>
      </c>
      <c r="C62" s="71" t="s">
        <v>135</v>
      </c>
      <c r="D62" s="55" t="s">
        <v>215</v>
      </c>
      <c r="E62" s="46">
        <v>28.655999999999999</v>
      </c>
      <c r="F62" s="46">
        <v>28.655999999999999</v>
      </c>
      <c r="G62" s="84"/>
    </row>
    <row r="63" spans="2:7" s="18" customFormat="1" ht="15.75" x14ac:dyDescent="0.25">
      <c r="B63" s="70" t="s">
        <v>217</v>
      </c>
      <c r="C63" s="71" t="s">
        <v>136</v>
      </c>
      <c r="D63" s="55" t="s">
        <v>215</v>
      </c>
      <c r="E63" s="46"/>
      <c r="F63" s="35"/>
      <c r="G63" s="84"/>
    </row>
    <row r="64" spans="2:7" s="18" customFormat="1" ht="30" x14ac:dyDescent="0.25">
      <c r="B64" s="55">
        <v>3</v>
      </c>
      <c r="C64" s="17" t="s">
        <v>218</v>
      </c>
      <c r="D64" s="55" t="s">
        <v>137</v>
      </c>
      <c r="E64" s="46">
        <f>E67+E68</f>
        <v>425.79675999999995</v>
      </c>
      <c r="F64" s="46">
        <f>F67+F68</f>
        <v>425.79675999999995</v>
      </c>
      <c r="G64" s="84"/>
    </row>
    <row r="65" spans="2:7" s="18" customFormat="1" ht="15.75" x14ac:dyDescent="0.25">
      <c r="B65" s="70" t="s">
        <v>219</v>
      </c>
      <c r="C65" s="71" t="s">
        <v>131</v>
      </c>
      <c r="D65" s="55" t="s">
        <v>137</v>
      </c>
      <c r="E65" s="46"/>
      <c r="F65" s="35"/>
      <c r="G65" s="84"/>
    </row>
    <row r="66" spans="2:7" s="18" customFormat="1" ht="15.75" x14ac:dyDescent="0.25">
      <c r="B66" s="70" t="s">
        <v>220</v>
      </c>
      <c r="C66" s="71" t="s">
        <v>133</v>
      </c>
      <c r="D66" s="55" t="s">
        <v>137</v>
      </c>
      <c r="E66" s="46"/>
      <c r="F66" s="35"/>
      <c r="G66" s="84"/>
    </row>
    <row r="67" spans="2:7" s="18" customFormat="1" ht="15.75" x14ac:dyDescent="0.25">
      <c r="B67" s="70" t="s">
        <v>221</v>
      </c>
      <c r="C67" s="71" t="s">
        <v>135</v>
      </c>
      <c r="D67" s="55" t="s">
        <v>137</v>
      </c>
      <c r="E67" s="46">
        <v>53.50996</v>
      </c>
      <c r="F67" s="35">
        <v>53.50996</v>
      </c>
      <c r="G67" s="84"/>
    </row>
    <row r="68" spans="2:7" s="18" customFormat="1" ht="15.75" x14ac:dyDescent="0.25">
      <c r="B68" s="70" t="s">
        <v>222</v>
      </c>
      <c r="C68" s="71" t="s">
        <v>136</v>
      </c>
      <c r="D68" s="55" t="s">
        <v>137</v>
      </c>
      <c r="E68" s="46">
        <v>372.28679999999997</v>
      </c>
      <c r="F68" s="35">
        <v>372.28679999999997</v>
      </c>
      <c r="G68" s="84"/>
    </row>
    <row r="69" spans="2:7" s="18" customFormat="1" ht="30" x14ac:dyDescent="0.25">
      <c r="B69" s="55">
        <v>4</v>
      </c>
      <c r="C69" s="17" t="s">
        <v>223</v>
      </c>
      <c r="D69" s="55" t="s">
        <v>137</v>
      </c>
      <c r="E69" s="46">
        <f>E72</f>
        <v>437.59999999999997</v>
      </c>
      <c r="F69" s="46">
        <f>F72</f>
        <v>437.59999999999997</v>
      </c>
      <c r="G69" s="84"/>
    </row>
    <row r="70" spans="2:7" s="18" customFormat="1" x14ac:dyDescent="0.25">
      <c r="B70" s="55" t="s">
        <v>224</v>
      </c>
      <c r="C70" s="17" t="s">
        <v>131</v>
      </c>
      <c r="D70" s="55" t="s">
        <v>137</v>
      </c>
      <c r="E70" s="46"/>
      <c r="F70" s="35"/>
      <c r="G70" s="84"/>
    </row>
    <row r="71" spans="2:7" s="18" customFormat="1" x14ac:dyDescent="0.25">
      <c r="B71" s="55" t="s">
        <v>225</v>
      </c>
      <c r="C71" s="17" t="s">
        <v>133</v>
      </c>
      <c r="D71" s="55" t="s">
        <v>137</v>
      </c>
      <c r="E71" s="46"/>
      <c r="F71" s="35"/>
      <c r="G71" s="84"/>
    </row>
    <row r="72" spans="2:7" s="18" customFormat="1" x14ac:dyDescent="0.25">
      <c r="B72" s="55" t="s">
        <v>226</v>
      </c>
      <c r="C72" s="17" t="s">
        <v>135</v>
      </c>
      <c r="D72" s="55" t="s">
        <v>137</v>
      </c>
      <c r="E72" s="46">
        <v>437.59999999999997</v>
      </c>
      <c r="F72" s="35">
        <v>437.59999999999997</v>
      </c>
      <c r="G72" s="84"/>
    </row>
    <row r="73" spans="2:7" s="18" customFormat="1" x14ac:dyDescent="0.25">
      <c r="B73" s="55" t="s">
        <v>227</v>
      </c>
      <c r="C73" s="17" t="s">
        <v>136</v>
      </c>
      <c r="D73" s="55" t="s">
        <v>137</v>
      </c>
      <c r="E73" s="46"/>
      <c r="F73" s="35"/>
      <c r="G73" s="84"/>
    </row>
    <row r="74" spans="2:7" s="18" customFormat="1" x14ac:dyDescent="0.25">
      <c r="B74" s="55">
        <v>5</v>
      </c>
      <c r="C74" s="17" t="s">
        <v>228</v>
      </c>
      <c r="D74" s="55" t="s">
        <v>12</v>
      </c>
      <c r="E74" s="46">
        <f>E77+E78</f>
        <v>198.03</v>
      </c>
      <c r="F74" s="35">
        <f>F77+F78</f>
        <v>198.03</v>
      </c>
      <c r="G74" s="84"/>
    </row>
    <row r="75" spans="2:7" s="18" customFormat="1" x14ac:dyDescent="0.25">
      <c r="B75" s="55" t="s">
        <v>229</v>
      </c>
      <c r="C75" s="17" t="s">
        <v>131</v>
      </c>
      <c r="D75" s="55" t="s">
        <v>12</v>
      </c>
      <c r="E75" s="46"/>
      <c r="F75" s="35"/>
      <c r="G75" s="84"/>
    </row>
    <row r="76" spans="2:7" s="18" customFormat="1" x14ac:dyDescent="0.25">
      <c r="B76" s="55" t="s">
        <v>230</v>
      </c>
      <c r="C76" s="17" t="s">
        <v>133</v>
      </c>
      <c r="D76" s="55" t="s">
        <v>12</v>
      </c>
      <c r="E76" s="46"/>
      <c r="F76" s="35"/>
      <c r="G76" s="84"/>
    </row>
    <row r="77" spans="2:7" s="18" customFormat="1" x14ac:dyDescent="0.25">
      <c r="B77" s="55" t="s">
        <v>231</v>
      </c>
      <c r="C77" s="17" t="s">
        <v>135</v>
      </c>
      <c r="D77" s="55" t="s">
        <v>12</v>
      </c>
      <c r="E77" s="46">
        <v>38.04</v>
      </c>
      <c r="F77" s="35">
        <v>38.04</v>
      </c>
      <c r="G77" s="84"/>
    </row>
    <row r="78" spans="2:7" s="18" customFormat="1" x14ac:dyDescent="0.25">
      <c r="B78" s="55" t="s">
        <v>232</v>
      </c>
      <c r="C78" s="17" t="s">
        <v>136</v>
      </c>
      <c r="D78" s="55" t="s">
        <v>12</v>
      </c>
      <c r="E78" s="46">
        <v>159.99</v>
      </c>
      <c r="F78" s="35">
        <v>159.99</v>
      </c>
      <c r="G78" s="84"/>
    </row>
    <row r="79" spans="2:7" s="18" customFormat="1" x14ac:dyDescent="0.25">
      <c r="B79" s="55">
        <v>6</v>
      </c>
      <c r="C79" s="17" t="s">
        <v>138</v>
      </c>
      <c r="D79" s="55" t="s">
        <v>139</v>
      </c>
      <c r="E79" s="46">
        <v>22.279452608190677</v>
      </c>
      <c r="F79" s="35">
        <v>22.279452608190677</v>
      </c>
      <c r="G79" s="84"/>
    </row>
    <row r="80" spans="2:7" s="18" customFormat="1" ht="30" x14ac:dyDescent="0.25">
      <c r="B80" s="55">
        <v>7</v>
      </c>
      <c r="C80" s="17" t="s">
        <v>140</v>
      </c>
      <c r="D80" s="55" t="s">
        <v>39</v>
      </c>
      <c r="E80" s="46" t="s">
        <v>233</v>
      </c>
      <c r="F80" s="35" t="s">
        <v>233</v>
      </c>
      <c r="G80" s="84"/>
    </row>
    <row r="81" spans="2:7" s="18" customFormat="1" ht="30" x14ac:dyDescent="0.25">
      <c r="B81" s="44" t="s">
        <v>141</v>
      </c>
      <c r="C81" s="17" t="s">
        <v>142</v>
      </c>
      <c r="D81" s="55" t="s">
        <v>39</v>
      </c>
      <c r="E81" s="46" t="s">
        <v>233</v>
      </c>
      <c r="F81" s="35" t="s">
        <v>233</v>
      </c>
      <c r="G81" s="84"/>
    </row>
    <row r="82" spans="2:7" s="18" customFormat="1" ht="45" x14ac:dyDescent="0.25">
      <c r="B82" s="55">
        <v>8</v>
      </c>
      <c r="C82" s="61" t="s">
        <v>234</v>
      </c>
      <c r="D82" s="55" t="s">
        <v>139</v>
      </c>
      <c r="E82" s="46" t="s">
        <v>235</v>
      </c>
      <c r="F82" s="35" t="s">
        <v>66</v>
      </c>
      <c r="G82" s="84" t="s">
        <v>66</v>
      </c>
    </row>
    <row r="83" spans="2:7" s="18" customFormat="1" x14ac:dyDescent="0.25">
      <c r="B83" s="73"/>
    </row>
    <row r="84" spans="2:7" s="18" customFormat="1" x14ac:dyDescent="0.25">
      <c r="B84" s="88" t="s">
        <v>236</v>
      </c>
      <c r="C84" s="89"/>
      <c r="D84" s="89"/>
      <c r="E84" s="89"/>
      <c r="F84" s="89"/>
      <c r="G84" s="89"/>
    </row>
    <row r="183" spans="3:3" ht="15.75" x14ac:dyDescent="0.25">
      <c r="C183" s="2" t="s">
        <v>1</v>
      </c>
    </row>
    <row r="290" spans="3:3" x14ac:dyDescent="0.25">
      <c r="C290" s="1" t="s">
        <v>2</v>
      </c>
    </row>
    <row r="394" spans="3:3" x14ac:dyDescent="0.25">
      <c r="C394" s="1" t="s">
        <v>3</v>
      </c>
    </row>
    <row r="407" spans="3:3" x14ac:dyDescent="0.25">
      <c r="C407" s="1" t="s">
        <v>4</v>
      </c>
    </row>
    <row r="409" spans="3:3" x14ac:dyDescent="0.25">
      <c r="C409" s="1" t="s">
        <v>5</v>
      </c>
    </row>
    <row r="415" spans="3:3" x14ac:dyDescent="0.25">
      <c r="C415" s="1">
        <v>7302040242</v>
      </c>
    </row>
    <row r="462" spans="3:3" x14ac:dyDescent="0.25">
      <c r="C462" s="1" t="s">
        <v>6</v>
      </c>
    </row>
    <row r="468" spans="3:3" x14ac:dyDescent="0.25">
      <c r="C468" s="1">
        <v>730350001</v>
      </c>
    </row>
    <row r="618" spans="3:3" x14ac:dyDescent="0.25">
      <c r="C618" s="1" t="s">
        <v>7</v>
      </c>
    </row>
    <row r="619" spans="3:3" x14ac:dyDescent="0.25">
      <c r="C619" s="1" t="s">
        <v>8</v>
      </c>
    </row>
    <row r="620" spans="3:3" x14ac:dyDescent="0.25">
      <c r="C620" s="1" t="s">
        <v>9</v>
      </c>
    </row>
    <row r="621" spans="3:3" x14ac:dyDescent="0.25">
      <c r="C621" s="1">
        <v>2</v>
      </c>
    </row>
    <row r="622" spans="3:3" x14ac:dyDescent="0.25">
      <c r="C622" s="1" t="s">
        <v>10</v>
      </c>
    </row>
    <row r="624" spans="3:3" x14ac:dyDescent="0.25">
      <c r="C624" s="1" t="s">
        <v>11</v>
      </c>
    </row>
    <row r="628" spans="3:3" x14ac:dyDescent="0.25">
      <c r="C628" s="1" t="s">
        <v>12</v>
      </c>
    </row>
    <row r="631" spans="3:3" x14ac:dyDescent="0.25">
      <c r="C631" s="3">
        <v>43102</v>
      </c>
    </row>
    <row r="632" spans="3:3" x14ac:dyDescent="0.25">
      <c r="C632" s="1" t="s">
        <v>13</v>
      </c>
    </row>
    <row r="633" spans="3:3" x14ac:dyDescent="0.25">
      <c r="C633" s="1">
        <v>0</v>
      </c>
    </row>
    <row r="634" spans="3:3" x14ac:dyDescent="0.25">
      <c r="C634" s="3">
        <v>43133</v>
      </c>
    </row>
    <row r="635" spans="3:3" x14ac:dyDescent="0.25">
      <c r="C635" s="1" t="s">
        <v>14</v>
      </c>
    </row>
    <row r="639" spans="3:3" x14ac:dyDescent="0.25">
      <c r="C639" s="1" t="s">
        <v>11</v>
      </c>
    </row>
    <row r="643" spans="3:3" x14ac:dyDescent="0.25">
      <c r="C643" s="1" t="s">
        <v>12</v>
      </c>
    </row>
    <row r="646" spans="3:3" x14ac:dyDescent="0.25">
      <c r="C646" s="4">
        <v>36924</v>
      </c>
    </row>
    <row r="647" spans="3:3" x14ac:dyDescent="0.25">
      <c r="C647" s="1" t="s">
        <v>15</v>
      </c>
    </row>
    <row r="648" spans="3:3" x14ac:dyDescent="0.25">
      <c r="C648" s="1" t="s">
        <v>11</v>
      </c>
    </row>
    <row r="651" spans="3:3" x14ac:dyDescent="0.25">
      <c r="C651" s="1" t="s">
        <v>12</v>
      </c>
    </row>
    <row r="653" spans="3:3" x14ac:dyDescent="0.25">
      <c r="C653" s="4">
        <v>37289</v>
      </c>
    </row>
    <row r="654" spans="3:3" x14ac:dyDescent="0.25">
      <c r="C654" s="1" t="s">
        <v>16</v>
      </c>
    </row>
    <row r="658" spans="3:3" x14ac:dyDescent="0.25">
      <c r="C658" s="1" t="s">
        <v>11</v>
      </c>
    </row>
    <row r="662" spans="3:3" x14ac:dyDescent="0.25">
      <c r="C662" s="1" t="s">
        <v>12</v>
      </c>
    </row>
    <row r="665" spans="3:3" x14ac:dyDescent="0.25">
      <c r="C665" s="4">
        <v>37654</v>
      </c>
    </row>
    <row r="666" spans="3:3" x14ac:dyDescent="0.25">
      <c r="C666" s="1" t="s">
        <v>17</v>
      </c>
    </row>
    <row r="668" spans="3:3" x14ac:dyDescent="0.25">
      <c r="C668" s="1" t="s">
        <v>11</v>
      </c>
    </row>
    <row r="672" spans="3:3" x14ac:dyDescent="0.25">
      <c r="C672" s="1" t="s">
        <v>12</v>
      </c>
    </row>
    <row r="675" spans="3:3" x14ac:dyDescent="0.25">
      <c r="C675" s="1">
        <v>3</v>
      </c>
    </row>
    <row r="676" spans="3:3" x14ac:dyDescent="0.25">
      <c r="C676" s="1" t="s">
        <v>18</v>
      </c>
    </row>
    <row r="678" spans="3:3" x14ac:dyDescent="0.25">
      <c r="C678" s="1" t="s">
        <v>11</v>
      </c>
    </row>
    <row r="682" spans="3:3" x14ac:dyDescent="0.25">
      <c r="C682" s="1" t="s">
        <v>12</v>
      </c>
    </row>
    <row r="685" spans="3:3" x14ac:dyDescent="0.25">
      <c r="C685" s="1">
        <v>4</v>
      </c>
    </row>
    <row r="686" spans="3:3" x14ac:dyDescent="0.25">
      <c r="C686" s="1" t="s">
        <v>19</v>
      </c>
    </row>
    <row r="792" spans="3:3" x14ac:dyDescent="0.25">
      <c r="C792" s="1" t="s">
        <v>20</v>
      </c>
    </row>
    <row r="793" spans="3:3" x14ac:dyDescent="0.25">
      <c r="C793" s="5"/>
    </row>
    <row r="794" spans="3:3" x14ac:dyDescent="0.25">
      <c r="C794" s="5"/>
    </row>
    <row r="795" spans="3:3" x14ac:dyDescent="0.25">
      <c r="C795" s="5"/>
    </row>
    <row r="796" spans="3:3" x14ac:dyDescent="0.25">
      <c r="C796" s="5"/>
    </row>
    <row r="797" spans="3:3" x14ac:dyDescent="0.25">
      <c r="C797" s="5"/>
    </row>
    <row r="798" spans="3:3" x14ac:dyDescent="0.25">
      <c r="C798" s="5"/>
    </row>
    <row r="799" spans="3:3" x14ac:dyDescent="0.25">
      <c r="C799" s="5"/>
    </row>
    <row r="800" spans="3:3" x14ac:dyDescent="0.25">
      <c r="C800" s="5"/>
    </row>
    <row r="801" spans="3:3" x14ac:dyDescent="0.25">
      <c r="C801" s="5"/>
    </row>
    <row r="802" spans="3:3" x14ac:dyDescent="0.25">
      <c r="C802" s="5"/>
    </row>
    <row r="803" spans="3:3" x14ac:dyDescent="0.25">
      <c r="C803" s="5"/>
    </row>
    <row r="804" spans="3:3" x14ac:dyDescent="0.25">
      <c r="C804" s="5"/>
    </row>
    <row r="805" spans="3:3" x14ac:dyDescent="0.25">
      <c r="C805" s="5"/>
    </row>
    <row r="806" spans="3:3" x14ac:dyDescent="0.25">
      <c r="C806" s="5"/>
    </row>
    <row r="807" spans="3:3" x14ac:dyDescent="0.25">
      <c r="C807" s="5"/>
    </row>
    <row r="808" spans="3:3" x14ac:dyDescent="0.25">
      <c r="C808" s="5"/>
    </row>
    <row r="809" spans="3:3" x14ac:dyDescent="0.25">
      <c r="C809" s="5"/>
    </row>
    <row r="810" spans="3:3" x14ac:dyDescent="0.25">
      <c r="C810" s="5"/>
    </row>
    <row r="811" spans="3:3" x14ac:dyDescent="0.25">
      <c r="C811" s="5"/>
    </row>
    <row r="812" spans="3:3" x14ac:dyDescent="0.25">
      <c r="C812" s="5"/>
    </row>
    <row r="813" spans="3:3" x14ac:dyDescent="0.25">
      <c r="C813" s="5"/>
    </row>
    <row r="814" spans="3:3" x14ac:dyDescent="0.25">
      <c r="C814" s="5"/>
    </row>
    <row r="815" spans="3:3" x14ac:dyDescent="0.25">
      <c r="C815" s="5"/>
    </row>
    <row r="816" spans="3:3" x14ac:dyDescent="0.25">
      <c r="C816" s="5"/>
    </row>
    <row r="817" spans="3:3" x14ac:dyDescent="0.25">
      <c r="C817" s="5"/>
    </row>
    <row r="818" spans="3:3" x14ac:dyDescent="0.25">
      <c r="C818" s="5"/>
    </row>
    <row r="819" spans="3:3" x14ac:dyDescent="0.25">
      <c r="C819" s="5"/>
    </row>
    <row r="820" spans="3:3" x14ac:dyDescent="0.25">
      <c r="C820" s="5"/>
    </row>
    <row r="821" spans="3:3" x14ac:dyDescent="0.25">
      <c r="C821" s="5"/>
    </row>
    <row r="822" spans="3:3" x14ac:dyDescent="0.25">
      <c r="C822" s="5"/>
    </row>
    <row r="823" spans="3:3" x14ac:dyDescent="0.25">
      <c r="C823" s="5"/>
    </row>
    <row r="824" spans="3:3" x14ac:dyDescent="0.25">
      <c r="C824" s="5"/>
    </row>
    <row r="825" spans="3:3" x14ac:dyDescent="0.25">
      <c r="C825" s="5"/>
    </row>
    <row r="826" spans="3:3" x14ac:dyDescent="0.25">
      <c r="C826" s="5"/>
    </row>
    <row r="827" spans="3:3" x14ac:dyDescent="0.25">
      <c r="C827" s="5"/>
    </row>
    <row r="828" spans="3:3" x14ac:dyDescent="0.25">
      <c r="C828" s="5"/>
    </row>
    <row r="829" spans="3:3" x14ac:dyDescent="0.25">
      <c r="C829" s="5"/>
    </row>
    <row r="830" spans="3:3" x14ac:dyDescent="0.25">
      <c r="C830" s="5"/>
    </row>
    <row r="831" spans="3:3" x14ac:dyDescent="0.25">
      <c r="C831" s="5"/>
    </row>
    <row r="832" spans="3:3" x14ac:dyDescent="0.25">
      <c r="C832" s="5"/>
    </row>
    <row r="833" spans="3:3" x14ac:dyDescent="0.25">
      <c r="C833" s="5"/>
    </row>
    <row r="834" spans="3:3" x14ac:dyDescent="0.25">
      <c r="C834" s="5"/>
    </row>
    <row r="835" spans="3:3" x14ac:dyDescent="0.25">
      <c r="C835" s="5"/>
    </row>
    <row r="836" spans="3:3" x14ac:dyDescent="0.25">
      <c r="C836" s="5"/>
    </row>
    <row r="837" spans="3:3" x14ac:dyDescent="0.25">
      <c r="C837" s="5"/>
    </row>
    <row r="838" spans="3:3" x14ac:dyDescent="0.25">
      <c r="C838" s="5"/>
    </row>
    <row r="839" spans="3:3" x14ac:dyDescent="0.25">
      <c r="C839" s="5"/>
    </row>
    <row r="840" spans="3:3" x14ac:dyDescent="0.25">
      <c r="C840" s="5"/>
    </row>
    <row r="841" spans="3:3" x14ac:dyDescent="0.25">
      <c r="C841" s="5"/>
    </row>
    <row r="842" spans="3:3" x14ac:dyDescent="0.25">
      <c r="C842" s="5"/>
    </row>
    <row r="843" spans="3:3" x14ac:dyDescent="0.25">
      <c r="C843" s="5"/>
    </row>
    <row r="844" spans="3:3" x14ac:dyDescent="0.25">
      <c r="C844" s="5"/>
    </row>
    <row r="845" spans="3:3" x14ac:dyDescent="0.25">
      <c r="C845" s="5"/>
    </row>
    <row r="846" spans="3:3" x14ac:dyDescent="0.25">
      <c r="C846" s="5"/>
    </row>
    <row r="847" spans="3:3" x14ac:dyDescent="0.25">
      <c r="C847" s="5"/>
    </row>
    <row r="848" spans="3:3" x14ac:dyDescent="0.25">
      <c r="C848" s="5"/>
    </row>
    <row r="849" spans="3:3" x14ac:dyDescent="0.25">
      <c r="C849" s="5"/>
    </row>
    <row r="850" spans="3:3" x14ac:dyDescent="0.25">
      <c r="C850" s="5"/>
    </row>
    <row r="851" spans="3:3" x14ac:dyDescent="0.25">
      <c r="C851" s="5"/>
    </row>
    <row r="852" spans="3:3" x14ac:dyDescent="0.25">
      <c r="C852" s="5"/>
    </row>
    <row r="853" spans="3:3" x14ac:dyDescent="0.25">
      <c r="C853" s="5"/>
    </row>
    <row r="854" spans="3:3" x14ac:dyDescent="0.25">
      <c r="C854" s="5"/>
    </row>
    <row r="855" spans="3:3" x14ac:dyDescent="0.25">
      <c r="C855" s="5"/>
    </row>
    <row r="856" spans="3:3" x14ac:dyDescent="0.25">
      <c r="C856" s="5"/>
    </row>
    <row r="857" spans="3:3" x14ac:dyDescent="0.25">
      <c r="C857" s="5"/>
    </row>
    <row r="858" spans="3:3" x14ac:dyDescent="0.25">
      <c r="C858" s="5"/>
    </row>
    <row r="859" spans="3:3" x14ac:dyDescent="0.25">
      <c r="C859" s="5"/>
    </row>
    <row r="860" spans="3:3" x14ac:dyDescent="0.25">
      <c r="C860" s="5"/>
    </row>
    <row r="861" spans="3:3" x14ac:dyDescent="0.25">
      <c r="C861" s="5"/>
    </row>
    <row r="862" spans="3:3" x14ac:dyDescent="0.25">
      <c r="C862" s="5"/>
    </row>
    <row r="863" spans="3:3" x14ac:dyDescent="0.25">
      <c r="C863" s="5"/>
    </row>
    <row r="864" spans="3:3" x14ac:dyDescent="0.25">
      <c r="C864" s="5"/>
    </row>
    <row r="865" spans="3:3" x14ac:dyDescent="0.25">
      <c r="C865" s="5"/>
    </row>
    <row r="866" spans="3:3" x14ac:dyDescent="0.25">
      <c r="C866" s="5"/>
    </row>
    <row r="867" spans="3:3" x14ac:dyDescent="0.25">
      <c r="C867" s="5"/>
    </row>
    <row r="868" spans="3:3" x14ac:dyDescent="0.25">
      <c r="C868" s="5"/>
    </row>
    <row r="869" spans="3:3" x14ac:dyDescent="0.25">
      <c r="C869" s="5"/>
    </row>
    <row r="870" spans="3:3" x14ac:dyDescent="0.25">
      <c r="C870" s="5"/>
    </row>
    <row r="871" spans="3:3" x14ac:dyDescent="0.25">
      <c r="C871" s="5"/>
    </row>
    <row r="872" spans="3:3" x14ac:dyDescent="0.25">
      <c r="C872" s="5"/>
    </row>
    <row r="873" spans="3:3" x14ac:dyDescent="0.25">
      <c r="C873" s="5"/>
    </row>
    <row r="874" spans="3:3" x14ac:dyDescent="0.25">
      <c r="C874" s="5"/>
    </row>
    <row r="875" spans="3:3" x14ac:dyDescent="0.25">
      <c r="C875" s="5"/>
    </row>
    <row r="876" spans="3:3" x14ac:dyDescent="0.25">
      <c r="C876" s="5"/>
    </row>
    <row r="877" spans="3:3" x14ac:dyDescent="0.25">
      <c r="C877" s="5"/>
    </row>
    <row r="878" spans="3:3" x14ac:dyDescent="0.25">
      <c r="C878" s="5"/>
    </row>
    <row r="879" spans="3:3" x14ac:dyDescent="0.25">
      <c r="C879" s="5"/>
    </row>
    <row r="880" spans="3:3" x14ac:dyDescent="0.25">
      <c r="C880" s="5"/>
    </row>
    <row r="881" spans="3:3" x14ac:dyDescent="0.25">
      <c r="C881" s="5"/>
    </row>
    <row r="882" spans="3:3" x14ac:dyDescent="0.25">
      <c r="C882" s="5"/>
    </row>
    <row r="883" spans="3:3" x14ac:dyDescent="0.25">
      <c r="C883" s="5"/>
    </row>
    <row r="884" spans="3:3" x14ac:dyDescent="0.25">
      <c r="C884" s="5"/>
    </row>
    <row r="885" spans="3:3" x14ac:dyDescent="0.25">
      <c r="C885" s="5"/>
    </row>
    <row r="886" spans="3:3" x14ac:dyDescent="0.25">
      <c r="C886" s="5"/>
    </row>
    <row r="887" spans="3:3" x14ac:dyDescent="0.25">
      <c r="C887" s="5"/>
    </row>
    <row r="888" spans="3:3" x14ac:dyDescent="0.25">
      <c r="C888" s="5"/>
    </row>
    <row r="889" spans="3:3" x14ac:dyDescent="0.25">
      <c r="C889" s="5"/>
    </row>
    <row r="890" spans="3:3" x14ac:dyDescent="0.25">
      <c r="C890" s="5"/>
    </row>
    <row r="891" spans="3:3" x14ac:dyDescent="0.25">
      <c r="C891" s="5"/>
    </row>
    <row r="892" spans="3:3" x14ac:dyDescent="0.25">
      <c r="C892" s="5"/>
    </row>
    <row r="893" spans="3:3" x14ac:dyDescent="0.25">
      <c r="C893" s="5"/>
    </row>
    <row r="894" spans="3:3" x14ac:dyDescent="0.25">
      <c r="C894" s="5"/>
    </row>
    <row r="895" spans="3:3" x14ac:dyDescent="0.25">
      <c r="C895" s="5"/>
    </row>
    <row r="896" spans="3:3" x14ac:dyDescent="0.25">
      <c r="C896" s="5"/>
    </row>
    <row r="897" spans="3:3" x14ac:dyDescent="0.25">
      <c r="C897" s="5"/>
    </row>
    <row r="898" spans="3:3" x14ac:dyDescent="0.25">
      <c r="C898" s="5"/>
    </row>
    <row r="899" spans="3:3" x14ac:dyDescent="0.25">
      <c r="C899" s="5"/>
    </row>
    <row r="900" spans="3:3" x14ac:dyDescent="0.25">
      <c r="C900" s="5"/>
    </row>
    <row r="901" spans="3:3" x14ac:dyDescent="0.25">
      <c r="C901" s="5"/>
    </row>
    <row r="902" spans="3:3" x14ac:dyDescent="0.25">
      <c r="C902" s="5"/>
    </row>
    <row r="903" spans="3:3" x14ac:dyDescent="0.25">
      <c r="C903" s="5"/>
    </row>
    <row r="904" spans="3:3" x14ac:dyDescent="0.25">
      <c r="C904" s="5"/>
    </row>
    <row r="905" spans="3:3" x14ac:dyDescent="0.25">
      <c r="C905" s="5"/>
    </row>
    <row r="906" spans="3:3" x14ac:dyDescent="0.25">
      <c r="C906" s="5"/>
    </row>
    <row r="907" spans="3:3" x14ac:dyDescent="0.25">
      <c r="C907" s="5"/>
    </row>
    <row r="908" spans="3:3" x14ac:dyDescent="0.25">
      <c r="C908" s="5"/>
    </row>
    <row r="909" spans="3:3" x14ac:dyDescent="0.25">
      <c r="C909" s="5"/>
    </row>
    <row r="910" spans="3:3" x14ac:dyDescent="0.25">
      <c r="C910" s="5"/>
    </row>
    <row r="911" spans="3:3" x14ac:dyDescent="0.25">
      <c r="C911" s="5"/>
    </row>
    <row r="912" spans="3:3" x14ac:dyDescent="0.25">
      <c r="C912" s="5"/>
    </row>
    <row r="913" spans="3:3" x14ac:dyDescent="0.25">
      <c r="C913" s="5"/>
    </row>
    <row r="914" spans="3:3" x14ac:dyDescent="0.25">
      <c r="C914" s="5"/>
    </row>
    <row r="915" spans="3:3" x14ac:dyDescent="0.25">
      <c r="C915" s="5"/>
    </row>
    <row r="916" spans="3:3" x14ac:dyDescent="0.25">
      <c r="C916" s="5"/>
    </row>
    <row r="917" spans="3:3" x14ac:dyDescent="0.25">
      <c r="C917" s="5"/>
    </row>
    <row r="918" spans="3:3" x14ac:dyDescent="0.25">
      <c r="C918" s="5"/>
    </row>
    <row r="919" spans="3:3" x14ac:dyDescent="0.25">
      <c r="C919" s="5"/>
    </row>
    <row r="920" spans="3:3" x14ac:dyDescent="0.25">
      <c r="C920" s="5"/>
    </row>
    <row r="921" spans="3:3" x14ac:dyDescent="0.25">
      <c r="C921" s="5"/>
    </row>
    <row r="922" spans="3:3" x14ac:dyDescent="0.25">
      <c r="C922" s="5"/>
    </row>
    <row r="923" spans="3:3" x14ac:dyDescent="0.25">
      <c r="C923" s="5"/>
    </row>
    <row r="924" spans="3:3" x14ac:dyDescent="0.25">
      <c r="C924" s="5"/>
    </row>
    <row r="925" spans="3:3" x14ac:dyDescent="0.25">
      <c r="C925" s="5"/>
    </row>
    <row r="926" spans="3:3" x14ac:dyDescent="0.25">
      <c r="C926" s="5"/>
    </row>
    <row r="927" spans="3:3" x14ac:dyDescent="0.25">
      <c r="C927" s="5"/>
    </row>
    <row r="928" spans="3:3" x14ac:dyDescent="0.25">
      <c r="C928" s="5"/>
    </row>
    <row r="929" spans="3:3" x14ac:dyDescent="0.25">
      <c r="C929" s="5"/>
    </row>
    <row r="930" spans="3:3" x14ac:dyDescent="0.25">
      <c r="C930" s="5"/>
    </row>
    <row r="931" spans="3:3" x14ac:dyDescent="0.25">
      <c r="C931" s="5"/>
    </row>
    <row r="932" spans="3:3" x14ac:dyDescent="0.25">
      <c r="C932" s="5"/>
    </row>
    <row r="933" spans="3:3" x14ac:dyDescent="0.25">
      <c r="C933" s="5"/>
    </row>
    <row r="934" spans="3:3" x14ac:dyDescent="0.25">
      <c r="C934" s="5"/>
    </row>
    <row r="935" spans="3:3" x14ac:dyDescent="0.25">
      <c r="C935" s="5"/>
    </row>
    <row r="936" spans="3:3" x14ac:dyDescent="0.25">
      <c r="C936" s="5"/>
    </row>
    <row r="937" spans="3:3" x14ac:dyDescent="0.25">
      <c r="C937" s="5"/>
    </row>
    <row r="938" spans="3:3" x14ac:dyDescent="0.25">
      <c r="C938" s="5"/>
    </row>
    <row r="939" spans="3:3" x14ac:dyDescent="0.25">
      <c r="C939" s="5"/>
    </row>
    <row r="940" spans="3:3" x14ac:dyDescent="0.25">
      <c r="C940" s="5"/>
    </row>
    <row r="941" spans="3:3" x14ac:dyDescent="0.25">
      <c r="C941" s="5"/>
    </row>
    <row r="942" spans="3:3" x14ac:dyDescent="0.25">
      <c r="C942" s="5"/>
    </row>
    <row r="943" spans="3:3" x14ac:dyDescent="0.25">
      <c r="C943" s="5"/>
    </row>
    <row r="944" spans="3:3" x14ac:dyDescent="0.25">
      <c r="C944" s="5"/>
    </row>
    <row r="945" spans="3:3" x14ac:dyDescent="0.25">
      <c r="C945" s="5"/>
    </row>
    <row r="946" spans="3:3" x14ac:dyDescent="0.25">
      <c r="C946" s="5"/>
    </row>
    <row r="947" spans="3:3" x14ac:dyDescent="0.25">
      <c r="C947" s="5"/>
    </row>
    <row r="948" spans="3:3" x14ac:dyDescent="0.25">
      <c r="C948" s="5"/>
    </row>
    <row r="949" spans="3:3" x14ac:dyDescent="0.25">
      <c r="C949" s="5"/>
    </row>
    <row r="950" spans="3:3" x14ac:dyDescent="0.25">
      <c r="C950" s="5"/>
    </row>
    <row r="951" spans="3:3" x14ac:dyDescent="0.25">
      <c r="C951" s="5"/>
    </row>
    <row r="952" spans="3:3" x14ac:dyDescent="0.25">
      <c r="C952" s="5"/>
    </row>
    <row r="953" spans="3:3" x14ac:dyDescent="0.25">
      <c r="C953" s="5"/>
    </row>
    <row r="954" spans="3:3" x14ac:dyDescent="0.25">
      <c r="C954" s="5"/>
    </row>
    <row r="955" spans="3:3" x14ac:dyDescent="0.25">
      <c r="C955" s="5"/>
    </row>
    <row r="956" spans="3:3" x14ac:dyDescent="0.25">
      <c r="C956" s="5"/>
    </row>
    <row r="957" spans="3:3" x14ac:dyDescent="0.25">
      <c r="C957" s="5"/>
    </row>
    <row r="958" spans="3:3" x14ac:dyDescent="0.25">
      <c r="C958" s="5"/>
    </row>
    <row r="959" spans="3:3" x14ac:dyDescent="0.25">
      <c r="C959" s="5"/>
    </row>
    <row r="960" spans="3:3" x14ac:dyDescent="0.25">
      <c r="C960" s="5"/>
    </row>
    <row r="961" spans="3:3" x14ac:dyDescent="0.25">
      <c r="C961" s="5"/>
    </row>
    <row r="962" spans="3:3" x14ac:dyDescent="0.25">
      <c r="C962" s="5"/>
    </row>
    <row r="963" spans="3:3" x14ac:dyDescent="0.25">
      <c r="C963" s="5"/>
    </row>
    <row r="964" spans="3:3" x14ac:dyDescent="0.25">
      <c r="C964" s="5"/>
    </row>
    <row r="965" spans="3:3" x14ac:dyDescent="0.25">
      <c r="C965" s="5"/>
    </row>
    <row r="966" spans="3:3" x14ac:dyDescent="0.25">
      <c r="C966" s="5"/>
    </row>
    <row r="967" spans="3:3" x14ac:dyDescent="0.25">
      <c r="C967" s="5"/>
    </row>
    <row r="968" spans="3:3" x14ac:dyDescent="0.25">
      <c r="C968" s="5"/>
    </row>
    <row r="969" spans="3:3" x14ac:dyDescent="0.25">
      <c r="C969" s="5"/>
    </row>
    <row r="970" spans="3:3" x14ac:dyDescent="0.25">
      <c r="C970" s="5"/>
    </row>
    <row r="971" spans="3:3" x14ac:dyDescent="0.25">
      <c r="C971" s="5"/>
    </row>
    <row r="972" spans="3:3" x14ac:dyDescent="0.25">
      <c r="C972" s="5"/>
    </row>
    <row r="973" spans="3:3" x14ac:dyDescent="0.25">
      <c r="C973" s="5"/>
    </row>
    <row r="974" spans="3:3" x14ac:dyDescent="0.25">
      <c r="C974" s="5"/>
    </row>
    <row r="975" spans="3:3" x14ac:dyDescent="0.25">
      <c r="C975" s="5"/>
    </row>
    <row r="976" spans="3:3" x14ac:dyDescent="0.25">
      <c r="C976" s="5"/>
    </row>
    <row r="977" spans="3:3" x14ac:dyDescent="0.25">
      <c r="C977" s="5"/>
    </row>
    <row r="978" spans="3:3" x14ac:dyDescent="0.25">
      <c r="C978" s="5"/>
    </row>
    <row r="979" spans="3:3" x14ac:dyDescent="0.25">
      <c r="C979" s="5"/>
    </row>
    <row r="980" spans="3:3" x14ac:dyDescent="0.25">
      <c r="C980" s="5"/>
    </row>
    <row r="981" spans="3:3" x14ac:dyDescent="0.25">
      <c r="C981" s="5"/>
    </row>
    <row r="982" spans="3:3" x14ac:dyDescent="0.25">
      <c r="C982" s="5"/>
    </row>
    <row r="983" spans="3:3" x14ac:dyDescent="0.25">
      <c r="C983" s="5"/>
    </row>
    <row r="984" spans="3:3" x14ac:dyDescent="0.25">
      <c r="C984" s="5"/>
    </row>
    <row r="985" spans="3:3" x14ac:dyDescent="0.25">
      <c r="C985" s="5"/>
    </row>
    <row r="986" spans="3:3" x14ac:dyDescent="0.25">
      <c r="C986" s="5"/>
    </row>
    <row r="987" spans="3:3" x14ac:dyDescent="0.25">
      <c r="C987" s="5"/>
    </row>
    <row r="988" spans="3:3" x14ac:dyDescent="0.25">
      <c r="C988" s="5"/>
    </row>
    <row r="989" spans="3:3" x14ac:dyDescent="0.25">
      <c r="C989" s="5"/>
    </row>
    <row r="990" spans="3:3" x14ac:dyDescent="0.25">
      <c r="C990" s="5"/>
    </row>
    <row r="991" spans="3:3" x14ac:dyDescent="0.25">
      <c r="C991" s="5"/>
    </row>
    <row r="992" spans="3:3" x14ac:dyDescent="0.25">
      <c r="C992" s="5"/>
    </row>
    <row r="993" spans="3:3" x14ac:dyDescent="0.25">
      <c r="C993" s="5"/>
    </row>
    <row r="994" spans="3:3" x14ac:dyDescent="0.25">
      <c r="C994" s="5"/>
    </row>
    <row r="995" spans="3:3" x14ac:dyDescent="0.25">
      <c r="C995" s="5"/>
    </row>
    <row r="996" spans="3:3" x14ac:dyDescent="0.25">
      <c r="C996" s="5"/>
    </row>
    <row r="997" spans="3:3" x14ac:dyDescent="0.25">
      <c r="C997" s="5"/>
    </row>
    <row r="998" spans="3:3" x14ac:dyDescent="0.25">
      <c r="C998" s="5"/>
    </row>
    <row r="999" spans="3:3" x14ac:dyDescent="0.25">
      <c r="C999" s="5"/>
    </row>
    <row r="1000" spans="3:3" x14ac:dyDescent="0.25">
      <c r="C1000" s="5"/>
    </row>
    <row r="1001" spans="3:3" x14ac:dyDescent="0.25">
      <c r="C1001" s="5" t="s">
        <v>21</v>
      </c>
    </row>
  </sheetData>
  <mergeCells count="10">
    <mergeCell ref="B84:G84"/>
    <mergeCell ref="B6:G6"/>
    <mergeCell ref="B8:G8"/>
    <mergeCell ref="B9:C9"/>
    <mergeCell ref="B10:C10"/>
    <mergeCell ref="B12:B13"/>
    <mergeCell ref="C12:C13"/>
    <mergeCell ref="D12:D13"/>
    <mergeCell ref="E12:F12"/>
    <mergeCell ref="G12:G13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043"/>
  <sheetViews>
    <sheetView workbookViewId="0">
      <selection activeCell="A9" sqref="A9:XFD10"/>
    </sheetView>
  </sheetViews>
  <sheetFormatPr defaultRowHeight="15" x14ac:dyDescent="0.25"/>
  <cols>
    <col min="1" max="1" width="2.42578125" customWidth="1"/>
    <col min="2" max="2" width="8.28515625" customWidth="1"/>
    <col min="3" max="3" width="51" customWidth="1"/>
    <col min="4" max="4" width="15.28515625" customWidth="1"/>
    <col min="5" max="5" width="14.5703125" customWidth="1"/>
    <col min="6" max="6" width="13.7109375" customWidth="1"/>
    <col min="7" max="7" width="55.140625" customWidth="1"/>
  </cols>
  <sheetData>
    <row r="1" spans="2:7" ht="15.75" x14ac:dyDescent="0.25">
      <c r="B1" s="13"/>
      <c r="C1" s="13"/>
      <c r="D1" s="13"/>
      <c r="E1" s="13"/>
      <c r="F1" s="13"/>
      <c r="G1" s="16" t="s">
        <v>147</v>
      </c>
    </row>
    <row r="2" spans="2:7" ht="15.75" x14ac:dyDescent="0.25">
      <c r="B2" s="13"/>
      <c r="C2" s="13"/>
      <c r="D2" s="13"/>
      <c r="E2" s="13"/>
      <c r="F2" s="13"/>
      <c r="G2" s="16" t="s">
        <v>143</v>
      </c>
    </row>
    <row r="3" spans="2:7" ht="15.75" x14ac:dyDescent="0.25">
      <c r="B3" s="13"/>
      <c r="C3" s="13"/>
      <c r="D3" s="13"/>
      <c r="E3" s="13"/>
      <c r="F3" s="13"/>
      <c r="G3" s="16" t="s">
        <v>144</v>
      </c>
    </row>
    <row r="4" spans="2:7" ht="15.75" x14ac:dyDescent="0.25">
      <c r="B4" s="13"/>
      <c r="C4" s="13"/>
      <c r="D4" s="13"/>
      <c r="E4" s="13"/>
      <c r="F4" s="13"/>
      <c r="G4" s="16" t="s">
        <v>0</v>
      </c>
    </row>
    <row r="5" spans="2:7" x14ac:dyDescent="0.25">
      <c r="B5" s="13"/>
      <c r="C5" s="13"/>
      <c r="D5" s="13"/>
      <c r="E5" s="13"/>
      <c r="F5" s="13"/>
      <c r="G5" s="13"/>
    </row>
    <row r="6" spans="2:7" s="18" customFormat="1" ht="87" customHeight="1" x14ac:dyDescent="0.25">
      <c r="B6" s="90" t="s">
        <v>246</v>
      </c>
      <c r="C6" s="90"/>
      <c r="D6" s="90"/>
      <c r="E6" s="90"/>
      <c r="F6" s="90"/>
      <c r="G6" s="90"/>
    </row>
    <row r="7" spans="2:7" s="18" customFormat="1" x14ac:dyDescent="0.25">
      <c r="B7" s="19"/>
      <c r="C7" s="20"/>
      <c r="D7" s="20"/>
      <c r="E7" s="20"/>
      <c r="F7" s="20"/>
      <c r="G7" s="21"/>
    </row>
    <row r="8" spans="2:7" s="18" customFormat="1" ht="15.75" x14ac:dyDescent="0.25">
      <c r="B8" s="91" t="s">
        <v>170</v>
      </c>
      <c r="C8" s="91"/>
      <c r="D8" s="91"/>
      <c r="E8" s="91"/>
      <c r="F8" s="91"/>
      <c r="G8" s="91"/>
    </row>
    <row r="9" spans="2:7" s="18" customFormat="1" ht="15.75" x14ac:dyDescent="0.25">
      <c r="B9" s="91" t="s">
        <v>171</v>
      </c>
      <c r="C9" s="91"/>
      <c r="D9" s="91"/>
      <c r="E9" s="91"/>
      <c r="F9" s="91"/>
      <c r="G9" s="91"/>
    </row>
    <row r="10" spans="2:7" s="18" customFormat="1" ht="15.75" x14ac:dyDescent="0.25">
      <c r="B10" s="91" t="s">
        <v>172</v>
      </c>
      <c r="C10" s="91"/>
      <c r="D10" s="91"/>
      <c r="E10" s="91"/>
      <c r="F10" s="91"/>
      <c r="G10" s="91"/>
    </row>
    <row r="11" spans="2:7" s="18" customFormat="1" x14ac:dyDescent="0.25">
      <c r="B11" s="19"/>
      <c r="C11" s="20"/>
      <c r="D11" s="20"/>
      <c r="E11" s="20"/>
      <c r="F11" s="20"/>
      <c r="G11" s="21"/>
    </row>
    <row r="12" spans="2:7" s="18" customFormat="1" x14ac:dyDescent="0.25">
      <c r="B12" s="92" t="s">
        <v>62</v>
      </c>
      <c r="C12" s="94" t="s">
        <v>31</v>
      </c>
      <c r="D12" s="94" t="s">
        <v>32</v>
      </c>
      <c r="E12" s="96" t="s">
        <v>63</v>
      </c>
      <c r="F12" s="97"/>
      <c r="G12" s="94" t="s">
        <v>173</v>
      </c>
    </row>
    <row r="13" spans="2:7" s="18" customFormat="1" x14ac:dyDescent="0.25">
      <c r="B13" s="93"/>
      <c r="C13" s="95"/>
      <c r="D13" s="95"/>
      <c r="E13" s="22" t="s">
        <v>35</v>
      </c>
      <c r="F13" s="22" t="s">
        <v>36</v>
      </c>
      <c r="G13" s="95"/>
    </row>
    <row r="14" spans="2:7" s="26" customFormat="1" ht="14.25" x14ac:dyDescent="0.25">
      <c r="B14" s="23" t="s">
        <v>64</v>
      </c>
      <c r="C14" s="24" t="s">
        <v>65</v>
      </c>
      <c r="D14" s="25" t="s">
        <v>66</v>
      </c>
      <c r="E14" s="25" t="s">
        <v>66</v>
      </c>
      <c r="F14" s="25" t="s">
        <v>66</v>
      </c>
      <c r="G14" s="25" t="s">
        <v>66</v>
      </c>
    </row>
    <row r="15" spans="2:7" s="26" customFormat="1" ht="14.25" x14ac:dyDescent="0.25">
      <c r="B15" s="23">
        <v>1</v>
      </c>
      <c r="C15" s="27" t="s">
        <v>67</v>
      </c>
      <c r="D15" s="25" t="s">
        <v>39</v>
      </c>
      <c r="E15" s="28">
        <v>20639.89</v>
      </c>
      <c r="F15" s="28">
        <v>95333.918999999994</v>
      </c>
      <c r="G15" s="29"/>
    </row>
    <row r="16" spans="2:7" s="26" customFormat="1" ht="14.25" x14ac:dyDescent="0.25">
      <c r="B16" s="23" t="s">
        <v>174</v>
      </c>
      <c r="C16" s="30" t="s">
        <v>148</v>
      </c>
      <c r="D16" s="25" t="s">
        <v>39</v>
      </c>
      <c r="E16" s="28">
        <f>E17+E22+E24+E25</f>
        <v>20639.89</v>
      </c>
      <c r="F16" s="28">
        <f>F17+F22+F24+F25</f>
        <v>70706.571070000005</v>
      </c>
      <c r="G16" s="29"/>
    </row>
    <row r="17" spans="2:7" s="18" customFormat="1" x14ac:dyDescent="0.25">
      <c r="B17" s="32" t="s">
        <v>70</v>
      </c>
      <c r="C17" s="33" t="s">
        <v>71</v>
      </c>
      <c r="D17" s="34" t="s">
        <v>39</v>
      </c>
      <c r="E17" s="35">
        <f>E18+E19+E20</f>
        <v>2347.2000000000003</v>
      </c>
      <c r="F17" s="35">
        <f>F18+F19+F20</f>
        <v>4572.9561600000015</v>
      </c>
      <c r="G17" s="36"/>
    </row>
    <row r="18" spans="2:7" s="18" customFormat="1" ht="30" x14ac:dyDescent="0.25">
      <c r="B18" s="32" t="s">
        <v>72</v>
      </c>
      <c r="C18" s="33" t="s">
        <v>73</v>
      </c>
      <c r="D18" s="34" t="s">
        <v>39</v>
      </c>
      <c r="E18" s="35">
        <v>2332.8000000000002</v>
      </c>
      <c r="F18" s="35">
        <f>1228.15284288527</f>
        <v>1228.15284288527</v>
      </c>
      <c r="G18" s="37"/>
    </row>
    <row r="19" spans="2:7" s="18" customFormat="1" ht="63.75" x14ac:dyDescent="0.25">
      <c r="B19" s="32" t="s">
        <v>74</v>
      </c>
      <c r="C19" s="33" t="s">
        <v>75</v>
      </c>
      <c r="D19" s="34" t="s">
        <v>39</v>
      </c>
      <c r="E19" s="35"/>
      <c r="F19" s="35">
        <v>2977.2934771147316</v>
      </c>
      <c r="G19" s="39" t="s">
        <v>175</v>
      </c>
    </row>
    <row r="20" spans="2:7" s="18" customFormat="1" ht="60" x14ac:dyDescent="0.25">
      <c r="B20" s="32" t="s">
        <v>76</v>
      </c>
      <c r="C20" s="33" t="s">
        <v>77</v>
      </c>
      <c r="D20" s="34" t="s">
        <v>39</v>
      </c>
      <c r="E20" s="35">
        <f>E21+14.4</f>
        <v>14.4</v>
      </c>
      <c r="F20" s="35">
        <f>168.96238+F21+145.190937114732</f>
        <v>367.50984</v>
      </c>
      <c r="G20" s="39"/>
    </row>
    <row r="21" spans="2:7" s="18" customFormat="1" ht="38.25" x14ac:dyDescent="0.25">
      <c r="B21" s="32" t="s">
        <v>78</v>
      </c>
      <c r="C21" s="33" t="s">
        <v>79</v>
      </c>
      <c r="D21" s="34" t="s">
        <v>39</v>
      </c>
      <c r="E21" s="35"/>
      <c r="F21" s="35">
        <f>198.54746-145.190937114732</f>
        <v>53.356522885267992</v>
      </c>
      <c r="G21" s="39" t="s">
        <v>176</v>
      </c>
    </row>
    <row r="22" spans="2:7" s="18" customFormat="1" ht="38.25" x14ac:dyDescent="0.25">
      <c r="B22" s="32" t="s">
        <v>80</v>
      </c>
      <c r="C22" s="33" t="s">
        <v>177</v>
      </c>
      <c r="D22" s="34" t="s">
        <v>39</v>
      </c>
      <c r="E22" s="35">
        <f>10152.83+3279.36</f>
        <v>13432.19</v>
      </c>
      <c r="F22" s="67">
        <f>13644.837+4139.316</f>
        <v>17784.152999999998</v>
      </c>
      <c r="G22" s="40" t="s">
        <v>178</v>
      </c>
    </row>
    <row r="23" spans="2:7" s="18" customFormat="1" x14ac:dyDescent="0.25">
      <c r="B23" s="41" t="s">
        <v>82</v>
      </c>
      <c r="C23" s="42" t="s">
        <v>79</v>
      </c>
      <c r="D23" s="43" t="s">
        <v>39</v>
      </c>
      <c r="E23" s="35"/>
      <c r="F23" s="67"/>
      <c r="G23" s="40"/>
    </row>
    <row r="24" spans="2:7" s="18" customFormat="1" ht="38.25" x14ac:dyDescent="0.25">
      <c r="B24" s="44" t="s">
        <v>83</v>
      </c>
      <c r="C24" s="45" t="s">
        <v>149</v>
      </c>
      <c r="D24" s="44" t="s">
        <v>39</v>
      </c>
      <c r="E24" s="46">
        <v>116</v>
      </c>
      <c r="F24" s="67">
        <v>637.58199999999999</v>
      </c>
      <c r="G24" s="40" t="s">
        <v>179</v>
      </c>
    </row>
    <row r="25" spans="2:7" s="18" customFormat="1" x14ac:dyDescent="0.25">
      <c r="B25" s="44" t="s">
        <v>180</v>
      </c>
      <c r="C25" s="47" t="s">
        <v>181</v>
      </c>
      <c r="D25" s="44" t="s">
        <v>39</v>
      </c>
      <c r="E25" s="46">
        <f>E29+E30+E31+E32+E33+E26+E27</f>
        <v>4744.5</v>
      </c>
      <c r="F25" s="46">
        <f>F29+F30+F31+F32+F33+F26+F27+F28</f>
        <v>47711.879910000003</v>
      </c>
      <c r="G25" s="36"/>
    </row>
    <row r="26" spans="2:7" s="18" customFormat="1" ht="38.25" x14ac:dyDescent="0.25">
      <c r="B26" s="44" t="s">
        <v>150</v>
      </c>
      <c r="C26" s="47" t="s">
        <v>85</v>
      </c>
      <c r="D26" s="44" t="s">
        <v>39</v>
      </c>
      <c r="E26" s="46">
        <v>2591.77</v>
      </c>
      <c r="F26" s="46"/>
      <c r="G26" s="48" t="s">
        <v>86</v>
      </c>
    </row>
    <row r="27" spans="2:7" x14ac:dyDescent="0.25">
      <c r="B27" s="44" t="s">
        <v>151</v>
      </c>
      <c r="C27" s="47" t="s">
        <v>94</v>
      </c>
      <c r="D27" s="44" t="s">
        <v>39</v>
      </c>
      <c r="E27" s="46">
        <v>593.1</v>
      </c>
      <c r="F27" s="67">
        <v>592.33307000000002</v>
      </c>
      <c r="G27" s="37"/>
    </row>
    <row r="28" spans="2:7" x14ac:dyDescent="0.25">
      <c r="B28" s="44"/>
      <c r="C28" s="47" t="s">
        <v>182</v>
      </c>
      <c r="D28" s="44" t="s">
        <v>39</v>
      </c>
      <c r="E28" s="46"/>
      <c r="F28" s="67">
        <v>36034.584840000003</v>
      </c>
      <c r="G28" s="49"/>
    </row>
    <row r="29" spans="2:7" s="18" customFormat="1" ht="63.75" x14ac:dyDescent="0.25">
      <c r="B29" s="44" t="s">
        <v>153</v>
      </c>
      <c r="C29" s="47" t="s">
        <v>98</v>
      </c>
      <c r="D29" s="44" t="s">
        <v>39</v>
      </c>
      <c r="E29" s="46">
        <v>1195.29</v>
      </c>
      <c r="F29" s="67">
        <v>7445.56</v>
      </c>
      <c r="G29" s="40" t="s">
        <v>183</v>
      </c>
    </row>
    <row r="30" spans="2:7" s="18" customFormat="1" x14ac:dyDescent="0.25">
      <c r="B30" s="44" t="s">
        <v>155</v>
      </c>
      <c r="C30" s="47" t="s">
        <v>184</v>
      </c>
      <c r="D30" s="44" t="s">
        <v>39</v>
      </c>
      <c r="E30" s="46"/>
      <c r="F30" s="67">
        <v>64.599999999999994</v>
      </c>
      <c r="G30" s="36"/>
    </row>
    <row r="31" spans="2:7" s="18" customFormat="1" ht="30" x14ac:dyDescent="0.25">
      <c r="B31" s="44" t="s">
        <v>156</v>
      </c>
      <c r="C31" s="47" t="s">
        <v>154</v>
      </c>
      <c r="D31" s="44" t="s">
        <v>39</v>
      </c>
      <c r="E31" s="46"/>
      <c r="F31" s="35"/>
      <c r="G31" s="36"/>
    </row>
    <row r="32" spans="2:7" s="18" customFormat="1" ht="45" x14ac:dyDescent="0.25">
      <c r="B32" s="44" t="s">
        <v>185</v>
      </c>
      <c r="C32" s="47" t="s">
        <v>186</v>
      </c>
      <c r="D32" s="44" t="s">
        <v>39</v>
      </c>
      <c r="E32" s="46"/>
      <c r="F32" s="35"/>
      <c r="G32" s="36"/>
    </row>
    <row r="33" spans="2:7" s="18" customFormat="1" x14ac:dyDescent="0.25">
      <c r="B33" s="44" t="s">
        <v>187</v>
      </c>
      <c r="C33" s="47" t="s">
        <v>188</v>
      </c>
      <c r="D33" s="44" t="s">
        <v>39</v>
      </c>
      <c r="E33" s="46">
        <f>72.81+291.53</f>
        <v>364.34</v>
      </c>
      <c r="F33" s="35">
        <f>F34+F35+F36+F37+F38+F39+F40+F41</f>
        <v>3574.8019999999997</v>
      </c>
      <c r="G33" s="40" t="s">
        <v>189</v>
      </c>
    </row>
    <row r="34" spans="2:7" s="18" customFormat="1" x14ac:dyDescent="0.25">
      <c r="B34" s="50" t="s">
        <v>190</v>
      </c>
      <c r="C34" s="51" t="s">
        <v>191</v>
      </c>
      <c r="D34" s="44" t="s">
        <v>39</v>
      </c>
      <c r="E34" s="46">
        <f>E33</f>
        <v>364.34</v>
      </c>
      <c r="F34" s="35">
        <v>334.15200000000004</v>
      </c>
      <c r="G34" s="36"/>
    </row>
    <row r="35" spans="2:7" s="18" customFormat="1" ht="30" x14ac:dyDescent="0.25">
      <c r="B35" s="50" t="s">
        <v>192</v>
      </c>
      <c r="C35" s="51" t="s">
        <v>193</v>
      </c>
      <c r="D35" s="44" t="s">
        <v>39</v>
      </c>
      <c r="E35" s="46"/>
      <c r="F35" s="35">
        <v>279.98</v>
      </c>
      <c r="G35" s="36"/>
    </row>
    <row r="36" spans="2:7" s="18" customFormat="1" x14ac:dyDescent="0.25">
      <c r="B36" s="50" t="s">
        <v>194</v>
      </c>
      <c r="C36" s="51" t="s">
        <v>195</v>
      </c>
      <c r="D36" s="44" t="s">
        <v>39</v>
      </c>
      <c r="E36" s="46"/>
      <c r="F36" s="35">
        <f>167.19+225+485.59+20.01</f>
        <v>897.79</v>
      </c>
      <c r="G36" s="36"/>
    </row>
    <row r="37" spans="2:7" s="18" customFormat="1" x14ac:dyDescent="0.25">
      <c r="B37" s="50" t="s">
        <v>196</v>
      </c>
      <c r="C37" s="51" t="s">
        <v>89</v>
      </c>
      <c r="D37" s="44" t="s">
        <v>39</v>
      </c>
      <c r="E37" s="46"/>
      <c r="F37" s="35">
        <v>48.71</v>
      </c>
      <c r="G37" s="36"/>
    </row>
    <row r="38" spans="2:7" s="18" customFormat="1" ht="30" x14ac:dyDescent="0.25">
      <c r="B38" s="50" t="s">
        <v>197</v>
      </c>
      <c r="C38" s="51" t="s">
        <v>90</v>
      </c>
      <c r="D38" s="44" t="s">
        <v>39</v>
      </c>
      <c r="E38" s="46"/>
      <c r="F38" s="35">
        <f>294.95+58.72+750</f>
        <v>1103.67</v>
      </c>
      <c r="G38" s="36"/>
    </row>
    <row r="39" spans="2:7" s="18" customFormat="1" x14ac:dyDescent="0.25">
      <c r="B39" s="50" t="s">
        <v>198</v>
      </c>
      <c r="C39" s="51" t="s">
        <v>199</v>
      </c>
      <c r="D39" s="44" t="s">
        <v>39</v>
      </c>
      <c r="E39" s="46"/>
      <c r="F39" s="35">
        <v>150.69999999999999</v>
      </c>
      <c r="G39" s="36"/>
    </row>
    <row r="40" spans="2:7" s="18" customFormat="1" ht="15.75" x14ac:dyDescent="0.25">
      <c r="B40" s="50" t="s">
        <v>200</v>
      </c>
      <c r="C40" s="14" t="s">
        <v>201</v>
      </c>
      <c r="D40" s="44" t="s">
        <v>39</v>
      </c>
      <c r="E40" s="46"/>
      <c r="F40" s="35">
        <v>240.26</v>
      </c>
      <c r="G40" s="36"/>
    </row>
    <row r="41" spans="2:7" s="18" customFormat="1" x14ac:dyDescent="0.25">
      <c r="B41" s="50" t="s">
        <v>202</v>
      </c>
      <c r="C41" s="51" t="s">
        <v>203</v>
      </c>
      <c r="D41" s="44" t="s">
        <v>39</v>
      </c>
      <c r="E41" s="46"/>
      <c r="F41" s="35">
        <v>519.54</v>
      </c>
      <c r="G41" s="36"/>
    </row>
    <row r="42" spans="2:7" s="18" customFormat="1" x14ac:dyDescent="0.25">
      <c r="B42" s="52" t="s">
        <v>91</v>
      </c>
      <c r="C42" s="53" t="s">
        <v>157</v>
      </c>
      <c r="D42" s="52" t="s">
        <v>39</v>
      </c>
      <c r="E42" s="54"/>
      <c r="F42" s="28">
        <f>F15-F16-F55</f>
        <v>14278.155039999989</v>
      </c>
      <c r="G42" s="29"/>
    </row>
    <row r="43" spans="2:7" s="18" customFormat="1" ht="25.5" x14ac:dyDescent="0.25">
      <c r="B43" s="44" t="s">
        <v>93</v>
      </c>
      <c r="C43" s="17" t="s">
        <v>158</v>
      </c>
      <c r="D43" s="55" t="s">
        <v>39</v>
      </c>
      <c r="E43" s="46"/>
      <c r="F43" s="35">
        <f>2755.213+102.066+0.002</f>
        <v>2857.2809999999999</v>
      </c>
      <c r="G43" s="40" t="s">
        <v>204</v>
      </c>
    </row>
    <row r="44" spans="2:7" s="18" customFormat="1" x14ac:dyDescent="0.25">
      <c r="B44" s="44" t="s">
        <v>95</v>
      </c>
      <c r="C44" s="17" t="s">
        <v>159</v>
      </c>
      <c r="D44" s="55" t="s">
        <v>39</v>
      </c>
      <c r="E44" s="46"/>
      <c r="F44" s="35">
        <f>F42-F43</f>
        <v>11420.874039999988</v>
      </c>
      <c r="G44" s="36"/>
    </row>
    <row r="45" spans="2:7" s="18" customFormat="1" ht="33.75" x14ac:dyDescent="0.25">
      <c r="B45" s="44" t="s">
        <v>160</v>
      </c>
      <c r="C45" s="17" t="s">
        <v>205</v>
      </c>
      <c r="D45" s="55" t="s">
        <v>39</v>
      </c>
      <c r="E45" s="46"/>
      <c r="F45" s="35"/>
      <c r="G45" s="36"/>
    </row>
    <row r="46" spans="2:7" s="18" customFormat="1" ht="33.75" x14ac:dyDescent="0.25">
      <c r="B46" s="44" t="s">
        <v>161</v>
      </c>
      <c r="C46" s="17" t="s">
        <v>206</v>
      </c>
      <c r="D46" s="55" t="s">
        <v>39</v>
      </c>
      <c r="E46" s="46"/>
      <c r="F46" s="35"/>
      <c r="G46" s="36"/>
    </row>
    <row r="47" spans="2:7" s="18" customFormat="1" ht="18.75" x14ac:dyDescent="0.25">
      <c r="B47" s="44" t="s">
        <v>162</v>
      </c>
      <c r="C47" s="17" t="s">
        <v>207</v>
      </c>
      <c r="D47" s="55" t="s">
        <v>39</v>
      </c>
      <c r="E47" s="46"/>
      <c r="F47" s="35"/>
      <c r="G47" s="36"/>
    </row>
    <row r="48" spans="2:7" s="18" customFormat="1" ht="33.75" x14ac:dyDescent="0.25">
      <c r="B48" s="44" t="s">
        <v>163</v>
      </c>
      <c r="C48" s="17" t="s">
        <v>208</v>
      </c>
      <c r="D48" s="55" t="s">
        <v>39</v>
      </c>
      <c r="E48" s="46"/>
      <c r="F48" s="35"/>
      <c r="G48" s="36"/>
    </row>
    <row r="49" spans="2:8" s="26" customFormat="1" ht="42.75" x14ac:dyDescent="0.25">
      <c r="B49" s="56" t="s">
        <v>119</v>
      </c>
      <c r="C49" s="57" t="s">
        <v>96</v>
      </c>
      <c r="D49" s="58" t="s">
        <v>39</v>
      </c>
      <c r="E49" s="54"/>
      <c r="F49" s="28"/>
      <c r="G49" s="29"/>
    </row>
    <row r="50" spans="2:8" s="26" customFormat="1" ht="42.75" x14ac:dyDescent="0.25">
      <c r="B50" s="56" t="s">
        <v>164</v>
      </c>
      <c r="C50" s="57" t="s">
        <v>167</v>
      </c>
      <c r="D50" s="58" t="s">
        <v>39</v>
      </c>
      <c r="E50" s="54"/>
      <c r="F50" s="28"/>
      <c r="G50" s="29"/>
    </row>
    <row r="51" spans="2:8" s="18" customFormat="1" ht="63.75" x14ac:dyDescent="0.25">
      <c r="B51" s="44" t="s">
        <v>166</v>
      </c>
      <c r="C51" s="17" t="s">
        <v>209</v>
      </c>
      <c r="D51" s="55" t="s">
        <v>39</v>
      </c>
      <c r="E51" s="46"/>
      <c r="F51" s="35">
        <v>5692</v>
      </c>
      <c r="G51" s="40" t="s">
        <v>210</v>
      </c>
    </row>
    <row r="52" spans="2:8" s="18" customFormat="1" ht="30" x14ac:dyDescent="0.25">
      <c r="B52" s="44" t="s">
        <v>168</v>
      </c>
      <c r="C52" s="17" t="s">
        <v>169</v>
      </c>
      <c r="D52" s="59" t="s">
        <v>114</v>
      </c>
      <c r="E52" s="46"/>
      <c r="F52" s="35">
        <v>132</v>
      </c>
      <c r="G52" s="36"/>
    </row>
    <row r="53" spans="2:8" s="26" customFormat="1" ht="114" x14ac:dyDescent="0.25">
      <c r="B53" s="56" t="s">
        <v>165</v>
      </c>
      <c r="C53" s="57" t="s">
        <v>116</v>
      </c>
      <c r="D53" s="58" t="s">
        <v>39</v>
      </c>
      <c r="E53" s="54"/>
      <c r="F53" s="28"/>
      <c r="G53" s="29"/>
    </row>
    <row r="54" spans="2:8" s="26" customFormat="1" ht="28.5" x14ac:dyDescent="0.25">
      <c r="B54" s="56" t="s">
        <v>121</v>
      </c>
      <c r="C54" s="57" t="s">
        <v>211</v>
      </c>
      <c r="D54" s="58" t="s">
        <v>39</v>
      </c>
      <c r="E54" s="28">
        <f>E19+E23+E21</f>
        <v>0</v>
      </c>
      <c r="F54" s="28">
        <f>F19+F23+F21</f>
        <v>3030.6499999999996</v>
      </c>
      <c r="G54" s="40" t="s">
        <v>212</v>
      </c>
      <c r="H54" s="31"/>
    </row>
    <row r="55" spans="2:8" s="26" customFormat="1" ht="42.75" x14ac:dyDescent="0.25">
      <c r="B55" s="56" t="s">
        <v>122</v>
      </c>
      <c r="C55" s="60" t="s">
        <v>123</v>
      </c>
      <c r="D55" s="58" t="s">
        <v>39</v>
      </c>
      <c r="E55" s="54"/>
      <c r="F55" s="28">
        <v>10349.19289</v>
      </c>
      <c r="G55" s="29"/>
    </row>
    <row r="56" spans="2:8" s="18" customFormat="1" ht="15.75" x14ac:dyDescent="0.25">
      <c r="B56" s="44" t="s">
        <v>68</v>
      </c>
      <c r="C56" s="61" t="s">
        <v>213</v>
      </c>
      <c r="D56" s="59" t="s">
        <v>214</v>
      </c>
      <c r="E56" s="46"/>
      <c r="F56" s="35">
        <v>5850.567</v>
      </c>
      <c r="G56" s="36"/>
    </row>
    <row r="57" spans="2:8" s="18" customFormat="1" ht="60" x14ac:dyDescent="0.25">
      <c r="B57" s="44" t="s">
        <v>91</v>
      </c>
      <c r="C57" s="61" t="s">
        <v>125</v>
      </c>
      <c r="D57" s="55" t="s">
        <v>39</v>
      </c>
      <c r="E57" s="46"/>
      <c r="F57" s="35">
        <f>F55/F56</f>
        <v>1.7689213524090914</v>
      </c>
      <c r="G57" s="36"/>
    </row>
    <row r="58" spans="2:8" s="26" customFormat="1" ht="71.25" x14ac:dyDescent="0.25">
      <c r="B58" s="52" t="s">
        <v>126</v>
      </c>
      <c r="C58" s="62" t="s">
        <v>127</v>
      </c>
      <c r="D58" s="63" t="s">
        <v>66</v>
      </c>
      <c r="E58" s="54" t="s">
        <v>66</v>
      </c>
      <c r="F58" s="28" t="s">
        <v>66</v>
      </c>
      <c r="G58" s="29" t="s">
        <v>66</v>
      </c>
    </row>
    <row r="59" spans="2:8" s="69" customFormat="1" x14ac:dyDescent="0.25">
      <c r="B59" s="64">
        <v>1</v>
      </c>
      <c r="C59" s="65" t="s">
        <v>128</v>
      </c>
      <c r="D59" s="64" t="s">
        <v>129</v>
      </c>
      <c r="E59" s="66">
        <f>5716+493</f>
        <v>6209</v>
      </c>
      <c r="F59" s="67">
        <f>5816+634</f>
        <v>6450</v>
      </c>
      <c r="G59" s="68"/>
    </row>
    <row r="60" spans="2:8" s="18" customFormat="1" x14ac:dyDescent="0.25">
      <c r="B60" s="55">
        <v>2</v>
      </c>
      <c r="C60" s="17" t="s">
        <v>130</v>
      </c>
      <c r="D60" s="55" t="s">
        <v>215</v>
      </c>
      <c r="E60" s="46">
        <f>E63</f>
        <v>40.375999999999998</v>
      </c>
      <c r="F60" s="35">
        <f>F63</f>
        <v>50.854999999999997</v>
      </c>
      <c r="G60" s="36"/>
    </row>
    <row r="61" spans="2:8" s="18" customFormat="1" ht="15.75" x14ac:dyDescent="0.25">
      <c r="B61" s="70" t="s">
        <v>216</v>
      </c>
      <c r="C61" s="71" t="s">
        <v>131</v>
      </c>
      <c r="D61" s="55" t="s">
        <v>215</v>
      </c>
      <c r="E61" s="46"/>
      <c r="F61" s="35"/>
      <c r="G61" s="36"/>
    </row>
    <row r="62" spans="2:8" s="18" customFormat="1" ht="15.75" x14ac:dyDescent="0.25">
      <c r="B62" s="70" t="s">
        <v>132</v>
      </c>
      <c r="C62" s="71" t="s">
        <v>133</v>
      </c>
      <c r="D62" s="55" t="s">
        <v>215</v>
      </c>
      <c r="E62" s="46"/>
      <c r="F62" s="35"/>
      <c r="G62" s="36"/>
    </row>
    <row r="63" spans="2:8" s="18" customFormat="1" ht="15.75" x14ac:dyDescent="0.25">
      <c r="B63" s="70" t="s">
        <v>134</v>
      </c>
      <c r="C63" s="71" t="s">
        <v>135</v>
      </c>
      <c r="D63" s="55" t="s">
        <v>215</v>
      </c>
      <c r="E63" s="46">
        <v>40.375999999999998</v>
      </c>
      <c r="F63" s="35">
        <v>50.854999999999997</v>
      </c>
      <c r="G63" s="36"/>
    </row>
    <row r="64" spans="2:8" s="18" customFormat="1" ht="15.75" x14ac:dyDescent="0.25">
      <c r="B64" s="70" t="s">
        <v>217</v>
      </c>
      <c r="C64" s="71" t="s">
        <v>136</v>
      </c>
      <c r="D64" s="55" t="s">
        <v>215</v>
      </c>
      <c r="E64" s="46"/>
      <c r="F64" s="35"/>
      <c r="G64" s="36"/>
    </row>
    <row r="65" spans="2:7" s="18" customFormat="1" ht="30" x14ac:dyDescent="0.25">
      <c r="B65" s="55">
        <v>3</v>
      </c>
      <c r="C65" s="17" t="s">
        <v>218</v>
      </c>
      <c r="D65" s="55" t="s">
        <v>137</v>
      </c>
      <c r="E65" s="46">
        <f>E66+E67+E68+E69</f>
        <v>474.24826000000007</v>
      </c>
      <c r="F65" s="35">
        <f>F67+F68+F69</f>
        <v>702.62326000000007</v>
      </c>
      <c r="G65" s="36"/>
    </row>
    <row r="66" spans="2:7" s="18" customFormat="1" ht="15.75" x14ac:dyDescent="0.25">
      <c r="B66" s="70" t="s">
        <v>219</v>
      </c>
      <c r="C66" s="71" t="s">
        <v>131</v>
      </c>
      <c r="D66" s="55" t="s">
        <v>137</v>
      </c>
      <c r="E66" s="46"/>
      <c r="F66" s="35"/>
      <c r="G66" s="36"/>
    </row>
    <row r="67" spans="2:7" s="18" customFormat="1" ht="15.75" x14ac:dyDescent="0.25">
      <c r="B67" s="70" t="s">
        <v>220</v>
      </c>
      <c r="C67" s="71" t="s">
        <v>133</v>
      </c>
      <c r="D67" s="55" t="s">
        <v>137</v>
      </c>
      <c r="E67" s="46">
        <v>3.24</v>
      </c>
      <c r="F67" s="35">
        <v>3.24</v>
      </c>
      <c r="G67" s="36"/>
    </row>
    <row r="68" spans="2:7" s="18" customFormat="1" ht="15.75" x14ac:dyDescent="0.25">
      <c r="B68" s="70" t="s">
        <v>221</v>
      </c>
      <c r="C68" s="71" t="s">
        <v>135</v>
      </c>
      <c r="D68" s="55" t="s">
        <v>137</v>
      </c>
      <c r="E68" s="46">
        <v>76.378960000000006</v>
      </c>
      <c r="F68" s="35">
        <v>163.92966000000001</v>
      </c>
      <c r="G68" s="36"/>
    </row>
    <row r="69" spans="2:7" s="18" customFormat="1" ht="15.75" x14ac:dyDescent="0.25">
      <c r="B69" s="70" t="s">
        <v>222</v>
      </c>
      <c r="C69" s="71" t="s">
        <v>136</v>
      </c>
      <c r="D69" s="55" t="s">
        <v>137</v>
      </c>
      <c r="E69" s="46">
        <v>394.62930000000006</v>
      </c>
      <c r="F69" s="35">
        <v>535.45360000000005</v>
      </c>
      <c r="G69" s="36"/>
    </row>
    <row r="70" spans="2:7" s="18" customFormat="1" ht="30" x14ac:dyDescent="0.25">
      <c r="B70" s="55">
        <v>4</v>
      </c>
      <c r="C70" s="17" t="s">
        <v>223</v>
      </c>
      <c r="D70" s="55" t="s">
        <v>137</v>
      </c>
      <c r="E70" s="46">
        <f>E73</f>
        <v>588.79999999999995</v>
      </c>
      <c r="F70" s="35">
        <f>F73</f>
        <v>954.99999999999989</v>
      </c>
      <c r="G70" s="36"/>
    </row>
    <row r="71" spans="2:7" s="18" customFormat="1" x14ac:dyDescent="0.25">
      <c r="B71" s="55" t="s">
        <v>224</v>
      </c>
      <c r="C71" s="17" t="s">
        <v>131</v>
      </c>
      <c r="D71" s="55" t="s">
        <v>137</v>
      </c>
      <c r="E71" s="46"/>
      <c r="F71" s="35"/>
      <c r="G71" s="36"/>
    </row>
    <row r="72" spans="2:7" s="18" customFormat="1" x14ac:dyDescent="0.25">
      <c r="B72" s="55" t="s">
        <v>225</v>
      </c>
      <c r="C72" s="17" t="s">
        <v>133</v>
      </c>
      <c r="D72" s="55" t="s">
        <v>137</v>
      </c>
      <c r="E72" s="46"/>
      <c r="F72" s="35"/>
      <c r="G72" s="36"/>
    </row>
    <row r="73" spans="2:7" s="18" customFormat="1" x14ac:dyDescent="0.25">
      <c r="B73" s="55" t="s">
        <v>226</v>
      </c>
      <c r="C73" s="17" t="s">
        <v>135</v>
      </c>
      <c r="D73" s="55" t="s">
        <v>137</v>
      </c>
      <c r="E73" s="46">
        <v>588.79999999999995</v>
      </c>
      <c r="F73" s="35">
        <v>954.99999999999989</v>
      </c>
      <c r="G73" s="36"/>
    </row>
    <row r="74" spans="2:7" s="18" customFormat="1" x14ac:dyDescent="0.25">
      <c r="B74" s="55" t="s">
        <v>227</v>
      </c>
      <c r="C74" s="17" t="s">
        <v>136</v>
      </c>
      <c r="D74" s="55" t="s">
        <v>137</v>
      </c>
      <c r="E74" s="46"/>
      <c r="F74" s="35"/>
      <c r="G74" s="36"/>
    </row>
    <row r="75" spans="2:7" s="18" customFormat="1" x14ac:dyDescent="0.25">
      <c r="B75" s="55">
        <v>5</v>
      </c>
      <c r="C75" s="17" t="s">
        <v>228</v>
      </c>
      <c r="D75" s="55" t="s">
        <v>12</v>
      </c>
      <c r="E75" s="46">
        <f>E76+E77+E78+E79</f>
        <v>217.11</v>
      </c>
      <c r="F75" s="35">
        <f>F77+F78+F79</f>
        <v>325.75</v>
      </c>
      <c r="G75" s="36"/>
    </row>
    <row r="76" spans="2:7" s="18" customFormat="1" x14ac:dyDescent="0.25">
      <c r="B76" s="55" t="s">
        <v>229</v>
      </c>
      <c r="C76" s="17" t="s">
        <v>131</v>
      </c>
      <c r="D76" s="55" t="s">
        <v>12</v>
      </c>
      <c r="E76" s="46"/>
      <c r="F76" s="35"/>
      <c r="G76" s="36"/>
    </row>
    <row r="77" spans="2:7" s="18" customFormat="1" x14ac:dyDescent="0.25">
      <c r="B77" s="55" t="s">
        <v>230</v>
      </c>
      <c r="C77" s="17" t="s">
        <v>133</v>
      </c>
      <c r="D77" s="55" t="s">
        <v>12</v>
      </c>
      <c r="E77" s="46">
        <v>2.7</v>
      </c>
      <c r="F77" s="35">
        <v>2.7</v>
      </c>
      <c r="G77" s="36"/>
    </row>
    <row r="78" spans="2:7" s="18" customFormat="1" x14ac:dyDescent="0.25">
      <c r="B78" s="55" t="s">
        <v>231</v>
      </c>
      <c r="C78" s="17" t="s">
        <v>135</v>
      </c>
      <c r="D78" s="55" t="s">
        <v>12</v>
      </c>
      <c r="E78" s="46">
        <v>45.01</v>
      </c>
      <c r="F78" s="35">
        <v>91.64</v>
      </c>
      <c r="G78" s="36"/>
    </row>
    <row r="79" spans="2:7" s="18" customFormat="1" x14ac:dyDescent="0.25">
      <c r="B79" s="55" t="s">
        <v>232</v>
      </c>
      <c r="C79" s="17" t="s">
        <v>136</v>
      </c>
      <c r="D79" s="55" t="s">
        <v>12</v>
      </c>
      <c r="E79" s="46">
        <v>169.4</v>
      </c>
      <c r="F79" s="35">
        <v>231.41</v>
      </c>
      <c r="G79" s="36"/>
    </row>
    <row r="80" spans="2:7" s="18" customFormat="1" x14ac:dyDescent="0.25">
      <c r="B80" s="55">
        <v>6</v>
      </c>
      <c r="C80" s="17" t="s">
        <v>138</v>
      </c>
      <c r="D80" s="55" t="s">
        <v>139</v>
      </c>
      <c r="E80" s="46">
        <v>32.420771381275351</v>
      </c>
      <c r="F80" s="35">
        <v>30.831343916968617</v>
      </c>
      <c r="G80" s="36"/>
    </row>
    <row r="81" spans="2:7" s="18" customFormat="1" ht="30" x14ac:dyDescent="0.25">
      <c r="B81" s="55">
        <v>7</v>
      </c>
      <c r="C81" s="17" t="s">
        <v>140</v>
      </c>
      <c r="D81" s="55" t="s">
        <v>39</v>
      </c>
      <c r="E81" s="46" t="s">
        <v>233</v>
      </c>
      <c r="F81" s="35" t="s">
        <v>233</v>
      </c>
      <c r="G81" s="36"/>
    </row>
    <row r="82" spans="2:7" s="18" customFormat="1" ht="30" x14ac:dyDescent="0.25">
      <c r="B82" s="44" t="s">
        <v>141</v>
      </c>
      <c r="C82" s="17" t="s">
        <v>142</v>
      </c>
      <c r="D82" s="55" t="s">
        <v>39</v>
      </c>
      <c r="E82" s="46" t="s">
        <v>233</v>
      </c>
      <c r="F82" s="35" t="s">
        <v>233</v>
      </c>
      <c r="G82" s="36"/>
    </row>
    <row r="83" spans="2:7" s="18" customFormat="1" ht="45" x14ac:dyDescent="0.25">
      <c r="B83" s="55">
        <v>8</v>
      </c>
      <c r="C83" s="61" t="s">
        <v>234</v>
      </c>
      <c r="D83" s="55" t="s">
        <v>139</v>
      </c>
      <c r="E83" s="46" t="s">
        <v>235</v>
      </c>
      <c r="F83" s="35" t="s">
        <v>66</v>
      </c>
      <c r="G83" s="72" t="s">
        <v>66</v>
      </c>
    </row>
    <row r="84" spans="2:7" s="18" customFormat="1" x14ac:dyDescent="0.25">
      <c r="B84" s="73"/>
      <c r="G84" s="74"/>
    </row>
    <row r="85" spans="2:7" s="18" customFormat="1" ht="183.75" customHeight="1" x14ac:dyDescent="0.25">
      <c r="B85" s="88" t="s">
        <v>236</v>
      </c>
      <c r="C85" s="89"/>
      <c r="D85" s="89"/>
      <c r="E85" s="89"/>
      <c r="F85" s="89"/>
      <c r="G85" s="89"/>
    </row>
    <row r="86" spans="2:7" s="18" customFormat="1" x14ac:dyDescent="0.25">
      <c r="B86" s="73"/>
      <c r="G86" s="74"/>
    </row>
    <row r="87" spans="2:7" s="18" customFormat="1" x14ac:dyDescent="0.25">
      <c r="B87" s="73"/>
      <c r="G87" s="74"/>
    </row>
    <row r="88" spans="2:7" s="18" customFormat="1" x14ac:dyDescent="0.25">
      <c r="B88" s="73"/>
      <c r="G88" s="74"/>
    </row>
    <row r="89" spans="2:7" s="18" customFormat="1" x14ac:dyDescent="0.25">
      <c r="B89" s="73"/>
      <c r="G89" s="74"/>
    </row>
    <row r="225" spans="2:2" ht="15.75" x14ac:dyDescent="0.25">
      <c r="B225" s="2" t="s">
        <v>1</v>
      </c>
    </row>
    <row r="332" spans="2:2" x14ac:dyDescent="0.25">
      <c r="B332" s="1" t="s">
        <v>2</v>
      </c>
    </row>
    <row r="436" spans="2:2" x14ac:dyDescent="0.25">
      <c r="B436" s="1" t="s">
        <v>3</v>
      </c>
    </row>
    <row r="449" spans="2:2" x14ac:dyDescent="0.25">
      <c r="B449" s="1" t="s">
        <v>4</v>
      </c>
    </row>
    <row r="451" spans="2:2" x14ac:dyDescent="0.25">
      <c r="B451" s="1" t="s">
        <v>5</v>
      </c>
    </row>
    <row r="457" spans="2:2" x14ac:dyDescent="0.25">
      <c r="B457" s="1">
        <v>7302040242</v>
      </c>
    </row>
    <row r="504" spans="2:2" x14ac:dyDescent="0.25">
      <c r="B504" s="1" t="s">
        <v>6</v>
      </c>
    </row>
    <row r="510" spans="2:2" x14ac:dyDescent="0.25">
      <c r="B510" s="1">
        <v>730350001</v>
      </c>
    </row>
    <row r="660" spans="2:2" x14ac:dyDescent="0.25">
      <c r="B660" s="1" t="s">
        <v>7</v>
      </c>
    </row>
    <row r="661" spans="2:2" x14ac:dyDescent="0.25">
      <c r="B661" s="1" t="s">
        <v>8</v>
      </c>
    </row>
    <row r="662" spans="2:2" x14ac:dyDescent="0.25">
      <c r="B662" s="1" t="s">
        <v>9</v>
      </c>
    </row>
    <row r="663" spans="2:2" x14ac:dyDescent="0.25">
      <c r="B663" s="1">
        <v>2</v>
      </c>
    </row>
    <row r="664" spans="2:2" x14ac:dyDescent="0.25">
      <c r="B664" s="1" t="s">
        <v>10</v>
      </c>
    </row>
    <row r="666" spans="2:2" x14ac:dyDescent="0.25">
      <c r="B666" s="1" t="s">
        <v>11</v>
      </c>
    </row>
    <row r="670" spans="2:2" x14ac:dyDescent="0.25">
      <c r="B670" s="1" t="s">
        <v>12</v>
      </c>
    </row>
    <row r="673" spans="2:2" x14ac:dyDescent="0.25">
      <c r="B673" s="3">
        <v>43102</v>
      </c>
    </row>
    <row r="674" spans="2:2" x14ac:dyDescent="0.25">
      <c r="B674" s="1" t="s">
        <v>13</v>
      </c>
    </row>
    <row r="675" spans="2:2" x14ac:dyDescent="0.25">
      <c r="B675" s="1">
        <v>0</v>
      </c>
    </row>
    <row r="676" spans="2:2" x14ac:dyDescent="0.25">
      <c r="B676" s="3">
        <v>43133</v>
      </c>
    </row>
    <row r="677" spans="2:2" x14ac:dyDescent="0.25">
      <c r="B677" s="1" t="s">
        <v>14</v>
      </c>
    </row>
    <row r="681" spans="2:2" x14ac:dyDescent="0.25">
      <c r="B681" s="1" t="s">
        <v>11</v>
      </c>
    </row>
    <row r="685" spans="2:2" x14ac:dyDescent="0.25">
      <c r="B685" s="1" t="s">
        <v>12</v>
      </c>
    </row>
    <row r="688" spans="2:2" x14ac:dyDescent="0.25">
      <c r="B688" s="4">
        <v>36924</v>
      </c>
    </row>
    <row r="689" spans="2:2" x14ac:dyDescent="0.25">
      <c r="B689" s="1" t="s">
        <v>15</v>
      </c>
    </row>
    <row r="690" spans="2:2" x14ac:dyDescent="0.25">
      <c r="B690" s="1" t="s">
        <v>11</v>
      </c>
    </row>
    <row r="693" spans="2:2" x14ac:dyDescent="0.25">
      <c r="B693" s="1" t="s">
        <v>12</v>
      </c>
    </row>
    <row r="695" spans="2:2" x14ac:dyDescent="0.25">
      <c r="B695" s="4">
        <v>37289</v>
      </c>
    </row>
    <row r="696" spans="2:2" x14ac:dyDescent="0.25">
      <c r="B696" s="1" t="s">
        <v>16</v>
      </c>
    </row>
    <row r="700" spans="2:2" x14ac:dyDescent="0.25">
      <c r="B700" s="1" t="s">
        <v>11</v>
      </c>
    </row>
    <row r="704" spans="2:2" x14ac:dyDescent="0.25">
      <c r="B704" s="1" t="s">
        <v>12</v>
      </c>
    </row>
    <row r="707" spans="2:2" x14ac:dyDescent="0.25">
      <c r="B707" s="4">
        <v>37654</v>
      </c>
    </row>
    <row r="708" spans="2:2" x14ac:dyDescent="0.25">
      <c r="B708" s="1" t="s">
        <v>17</v>
      </c>
    </row>
    <row r="710" spans="2:2" x14ac:dyDescent="0.25">
      <c r="B710" s="1" t="s">
        <v>11</v>
      </c>
    </row>
    <row r="714" spans="2:2" x14ac:dyDescent="0.25">
      <c r="B714" s="1" t="s">
        <v>12</v>
      </c>
    </row>
    <row r="717" spans="2:2" x14ac:dyDescent="0.25">
      <c r="B717" s="1">
        <v>3</v>
      </c>
    </row>
    <row r="718" spans="2:2" x14ac:dyDescent="0.25">
      <c r="B718" s="1" t="s">
        <v>18</v>
      </c>
    </row>
    <row r="720" spans="2:2" x14ac:dyDescent="0.25">
      <c r="B720" s="1" t="s">
        <v>11</v>
      </c>
    </row>
    <row r="724" spans="2:2" x14ac:dyDescent="0.25">
      <c r="B724" s="1" t="s">
        <v>12</v>
      </c>
    </row>
    <row r="727" spans="2:2" x14ac:dyDescent="0.25">
      <c r="B727" s="1">
        <v>4</v>
      </c>
    </row>
    <row r="728" spans="2:2" x14ac:dyDescent="0.25">
      <c r="B728" s="1" t="s">
        <v>19</v>
      </c>
    </row>
    <row r="834" spans="2:2" x14ac:dyDescent="0.25">
      <c r="B834" s="1" t="s">
        <v>20</v>
      </c>
    </row>
    <row r="835" spans="2:2" x14ac:dyDescent="0.25">
      <c r="B835" s="5"/>
    </row>
    <row r="836" spans="2:2" x14ac:dyDescent="0.25">
      <c r="B836" s="5"/>
    </row>
    <row r="837" spans="2:2" x14ac:dyDescent="0.25">
      <c r="B837" s="5"/>
    </row>
    <row r="838" spans="2:2" x14ac:dyDescent="0.25">
      <c r="B838" s="5"/>
    </row>
    <row r="839" spans="2:2" x14ac:dyDescent="0.25">
      <c r="B839" s="5"/>
    </row>
    <row r="840" spans="2:2" x14ac:dyDescent="0.25">
      <c r="B840" s="5"/>
    </row>
    <row r="841" spans="2:2" x14ac:dyDescent="0.25">
      <c r="B841" s="5"/>
    </row>
    <row r="842" spans="2:2" x14ac:dyDescent="0.25">
      <c r="B842" s="5"/>
    </row>
    <row r="843" spans="2:2" x14ac:dyDescent="0.25">
      <c r="B843" s="5"/>
    </row>
    <row r="844" spans="2:2" x14ac:dyDescent="0.25">
      <c r="B844" s="5"/>
    </row>
    <row r="845" spans="2:2" x14ac:dyDescent="0.25">
      <c r="B845" s="5"/>
    </row>
    <row r="846" spans="2:2" x14ac:dyDescent="0.25">
      <c r="B846" s="5"/>
    </row>
    <row r="847" spans="2:2" x14ac:dyDescent="0.25">
      <c r="B847" s="5"/>
    </row>
    <row r="848" spans="2:2" x14ac:dyDescent="0.25">
      <c r="B848" s="5"/>
    </row>
    <row r="849" spans="2:2" x14ac:dyDescent="0.25">
      <c r="B849" s="5"/>
    </row>
    <row r="850" spans="2:2" x14ac:dyDescent="0.25">
      <c r="B850" s="5"/>
    </row>
    <row r="851" spans="2:2" x14ac:dyDescent="0.25">
      <c r="B851" s="5"/>
    </row>
    <row r="852" spans="2:2" x14ac:dyDescent="0.25">
      <c r="B852" s="5"/>
    </row>
    <row r="853" spans="2:2" x14ac:dyDescent="0.25">
      <c r="B853" s="5"/>
    </row>
    <row r="854" spans="2:2" x14ac:dyDescent="0.25">
      <c r="B854" s="5"/>
    </row>
    <row r="855" spans="2:2" x14ac:dyDescent="0.25">
      <c r="B855" s="5"/>
    </row>
    <row r="856" spans="2:2" x14ac:dyDescent="0.25">
      <c r="B856" s="5"/>
    </row>
    <row r="857" spans="2:2" x14ac:dyDescent="0.25">
      <c r="B857" s="5"/>
    </row>
    <row r="858" spans="2:2" x14ac:dyDescent="0.25">
      <c r="B858" s="5"/>
    </row>
    <row r="859" spans="2:2" x14ac:dyDescent="0.25">
      <c r="B859" s="5"/>
    </row>
    <row r="860" spans="2:2" x14ac:dyDescent="0.25">
      <c r="B860" s="5"/>
    </row>
    <row r="861" spans="2:2" x14ac:dyDescent="0.25">
      <c r="B861" s="5"/>
    </row>
    <row r="862" spans="2:2" x14ac:dyDescent="0.25">
      <c r="B862" s="5"/>
    </row>
    <row r="863" spans="2:2" x14ac:dyDescent="0.25">
      <c r="B863" s="5"/>
    </row>
    <row r="864" spans="2:2" x14ac:dyDescent="0.25">
      <c r="B864" s="5"/>
    </row>
    <row r="865" spans="2:2" x14ac:dyDescent="0.25">
      <c r="B865" s="5"/>
    </row>
    <row r="866" spans="2:2" x14ac:dyDescent="0.25">
      <c r="B866" s="5"/>
    </row>
    <row r="867" spans="2:2" x14ac:dyDescent="0.25">
      <c r="B867" s="5"/>
    </row>
    <row r="868" spans="2:2" x14ac:dyDescent="0.25">
      <c r="B868" s="5"/>
    </row>
    <row r="869" spans="2:2" x14ac:dyDescent="0.25">
      <c r="B869" s="5"/>
    </row>
    <row r="870" spans="2:2" x14ac:dyDescent="0.25">
      <c r="B870" s="5"/>
    </row>
    <row r="871" spans="2:2" x14ac:dyDescent="0.25">
      <c r="B871" s="5"/>
    </row>
    <row r="872" spans="2:2" x14ac:dyDescent="0.25">
      <c r="B872" s="5"/>
    </row>
    <row r="873" spans="2:2" x14ac:dyDescent="0.25">
      <c r="B873" s="5"/>
    </row>
    <row r="874" spans="2:2" x14ac:dyDescent="0.25">
      <c r="B874" s="5"/>
    </row>
    <row r="875" spans="2:2" x14ac:dyDescent="0.25">
      <c r="B875" s="5"/>
    </row>
    <row r="876" spans="2:2" x14ac:dyDescent="0.25">
      <c r="B876" s="5"/>
    </row>
    <row r="877" spans="2:2" x14ac:dyDescent="0.25">
      <c r="B877" s="5"/>
    </row>
    <row r="878" spans="2:2" x14ac:dyDescent="0.25">
      <c r="B878" s="5"/>
    </row>
    <row r="879" spans="2:2" x14ac:dyDescent="0.25">
      <c r="B879" s="5"/>
    </row>
    <row r="880" spans="2:2" x14ac:dyDescent="0.25">
      <c r="B880" s="5"/>
    </row>
    <row r="881" spans="2:2" x14ac:dyDescent="0.25">
      <c r="B881" s="5"/>
    </row>
    <row r="882" spans="2:2" x14ac:dyDescent="0.25">
      <c r="B882" s="5"/>
    </row>
    <row r="883" spans="2:2" x14ac:dyDescent="0.25">
      <c r="B883" s="5"/>
    </row>
    <row r="884" spans="2:2" x14ac:dyDescent="0.25">
      <c r="B884" s="5"/>
    </row>
    <row r="885" spans="2:2" x14ac:dyDescent="0.25">
      <c r="B885" s="5"/>
    </row>
    <row r="886" spans="2:2" x14ac:dyDescent="0.25">
      <c r="B886" s="5"/>
    </row>
    <row r="887" spans="2:2" x14ac:dyDescent="0.25">
      <c r="B887" s="5"/>
    </row>
    <row r="888" spans="2:2" x14ac:dyDescent="0.25">
      <c r="B888" s="5"/>
    </row>
    <row r="889" spans="2:2" x14ac:dyDescent="0.25">
      <c r="B889" s="5"/>
    </row>
    <row r="890" spans="2:2" x14ac:dyDescent="0.25">
      <c r="B890" s="5"/>
    </row>
    <row r="891" spans="2:2" x14ac:dyDescent="0.25">
      <c r="B891" s="5"/>
    </row>
    <row r="892" spans="2:2" x14ac:dyDescent="0.25">
      <c r="B892" s="5"/>
    </row>
    <row r="893" spans="2:2" x14ac:dyDescent="0.25">
      <c r="B893" s="5"/>
    </row>
    <row r="894" spans="2:2" x14ac:dyDescent="0.25">
      <c r="B894" s="5"/>
    </row>
    <row r="895" spans="2:2" x14ac:dyDescent="0.25">
      <c r="B895" s="5"/>
    </row>
    <row r="896" spans="2:2" x14ac:dyDescent="0.25">
      <c r="B896" s="5"/>
    </row>
    <row r="897" spans="2:2" x14ac:dyDescent="0.25">
      <c r="B897" s="5"/>
    </row>
    <row r="898" spans="2:2" x14ac:dyDescent="0.25">
      <c r="B898" s="5"/>
    </row>
    <row r="899" spans="2:2" x14ac:dyDescent="0.25">
      <c r="B899" s="5"/>
    </row>
    <row r="900" spans="2:2" x14ac:dyDescent="0.25">
      <c r="B900" s="5"/>
    </row>
    <row r="901" spans="2:2" x14ac:dyDescent="0.25">
      <c r="B901" s="5"/>
    </row>
    <row r="902" spans="2:2" x14ac:dyDescent="0.25">
      <c r="B902" s="5"/>
    </row>
    <row r="903" spans="2:2" x14ac:dyDescent="0.25">
      <c r="B903" s="5"/>
    </row>
    <row r="904" spans="2:2" x14ac:dyDescent="0.25">
      <c r="B904" s="5"/>
    </row>
    <row r="905" spans="2:2" x14ac:dyDescent="0.25">
      <c r="B905" s="5"/>
    </row>
    <row r="906" spans="2:2" x14ac:dyDescent="0.25">
      <c r="B906" s="5"/>
    </row>
    <row r="907" spans="2:2" x14ac:dyDescent="0.25">
      <c r="B907" s="5"/>
    </row>
    <row r="908" spans="2:2" x14ac:dyDescent="0.25">
      <c r="B908" s="5"/>
    </row>
    <row r="909" spans="2:2" x14ac:dyDescent="0.25">
      <c r="B909" s="5"/>
    </row>
    <row r="910" spans="2:2" x14ac:dyDescent="0.25">
      <c r="B910" s="5"/>
    </row>
    <row r="911" spans="2:2" x14ac:dyDescent="0.25">
      <c r="B911" s="5"/>
    </row>
    <row r="912" spans="2:2" x14ac:dyDescent="0.25">
      <c r="B912" s="5"/>
    </row>
    <row r="913" spans="2:2" x14ac:dyDescent="0.25">
      <c r="B913" s="5"/>
    </row>
    <row r="914" spans="2:2" x14ac:dyDescent="0.25">
      <c r="B914" s="5"/>
    </row>
    <row r="915" spans="2:2" x14ac:dyDescent="0.25">
      <c r="B915" s="5"/>
    </row>
    <row r="916" spans="2:2" x14ac:dyDescent="0.25">
      <c r="B916" s="5"/>
    </row>
    <row r="917" spans="2:2" x14ac:dyDescent="0.25">
      <c r="B917" s="5"/>
    </row>
    <row r="918" spans="2:2" x14ac:dyDescent="0.25">
      <c r="B918" s="5"/>
    </row>
    <row r="919" spans="2:2" x14ac:dyDescent="0.25">
      <c r="B919" s="5"/>
    </row>
    <row r="920" spans="2:2" x14ac:dyDescent="0.25">
      <c r="B920" s="5"/>
    </row>
    <row r="921" spans="2:2" x14ac:dyDescent="0.25">
      <c r="B921" s="5"/>
    </row>
    <row r="922" spans="2:2" x14ac:dyDescent="0.25">
      <c r="B922" s="5"/>
    </row>
    <row r="923" spans="2:2" x14ac:dyDescent="0.25">
      <c r="B923" s="5"/>
    </row>
    <row r="924" spans="2:2" x14ac:dyDescent="0.25">
      <c r="B924" s="5"/>
    </row>
    <row r="925" spans="2:2" x14ac:dyDescent="0.25">
      <c r="B925" s="5"/>
    </row>
    <row r="926" spans="2:2" x14ac:dyDescent="0.25">
      <c r="B926" s="5"/>
    </row>
    <row r="927" spans="2:2" x14ac:dyDescent="0.25">
      <c r="B927" s="5"/>
    </row>
    <row r="928" spans="2:2" x14ac:dyDescent="0.25">
      <c r="B928" s="5"/>
    </row>
    <row r="929" spans="2:2" x14ac:dyDescent="0.25">
      <c r="B929" s="5"/>
    </row>
    <row r="930" spans="2:2" x14ac:dyDescent="0.25">
      <c r="B930" s="5"/>
    </row>
    <row r="931" spans="2:2" x14ac:dyDescent="0.25">
      <c r="B931" s="5"/>
    </row>
    <row r="932" spans="2:2" x14ac:dyDescent="0.25">
      <c r="B932" s="5"/>
    </row>
    <row r="933" spans="2:2" x14ac:dyDescent="0.25">
      <c r="B933" s="5"/>
    </row>
    <row r="934" spans="2:2" x14ac:dyDescent="0.25">
      <c r="B934" s="5"/>
    </row>
    <row r="935" spans="2:2" x14ac:dyDescent="0.25">
      <c r="B935" s="5"/>
    </row>
    <row r="936" spans="2:2" x14ac:dyDescent="0.25">
      <c r="B936" s="5"/>
    </row>
    <row r="937" spans="2:2" x14ac:dyDescent="0.25">
      <c r="B937" s="5"/>
    </row>
    <row r="938" spans="2:2" x14ac:dyDescent="0.25">
      <c r="B938" s="5"/>
    </row>
    <row r="939" spans="2:2" x14ac:dyDescent="0.25">
      <c r="B939" s="5"/>
    </row>
    <row r="940" spans="2:2" x14ac:dyDescent="0.25">
      <c r="B940" s="5"/>
    </row>
    <row r="941" spans="2:2" x14ac:dyDescent="0.25">
      <c r="B941" s="5"/>
    </row>
    <row r="942" spans="2:2" x14ac:dyDescent="0.25">
      <c r="B942" s="5"/>
    </row>
    <row r="943" spans="2:2" x14ac:dyDescent="0.25">
      <c r="B943" s="5"/>
    </row>
    <row r="944" spans="2:2" x14ac:dyDescent="0.25">
      <c r="B944" s="5"/>
    </row>
    <row r="945" spans="2:2" x14ac:dyDescent="0.25">
      <c r="B945" s="5"/>
    </row>
    <row r="946" spans="2:2" x14ac:dyDescent="0.25">
      <c r="B946" s="5"/>
    </row>
    <row r="947" spans="2:2" x14ac:dyDescent="0.25">
      <c r="B947" s="5"/>
    </row>
    <row r="948" spans="2:2" x14ac:dyDescent="0.25">
      <c r="B948" s="5"/>
    </row>
    <row r="949" spans="2:2" x14ac:dyDescent="0.25">
      <c r="B949" s="5"/>
    </row>
    <row r="950" spans="2:2" x14ac:dyDescent="0.25">
      <c r="B950" s="5"/>
    </row>
    <row r="951" spans="2:2" x14ac:dyDescent="0.25">
      <c r="B951" s="5"/>
    </row>
    <row r="952" spans="2:2" x14ac:dyDescent="0.25">
      <c r="B952" s="5"/>
    </row>
    <row r="953" spans="2:2" x14ac:dyDescent="0.25">
      <c r="B953" s="5"/>
    </row>
    <row r="954" spans="2:2" x14ac:dyDescent="0.25">
      <c r="B954" s="5"/>
    </row>
    <row r="955" spans="2:2" x14ac:dyDescent="0.25">
      <c r="B955" s="5"/>
    </row>
    <row r="956" spans="2:2" x14ac:dyDescent="0.25">
      <c r="B956" s="5"/>
    </row>
    <row r="957" spans="2:2" x14ac:dyDescent="0.25">
      <c r="B957" s="5"/>
    </row>
    <row r="958" spans="2:2" x14ac:dyDescent="0.25">
      <c r="B958" s="5"/>
    </row>
    <row r="959" spans="2:2" x14ac:dyDescent="0.25">
      <c r="B959" s="5"/>
    </row>
    <row r="960" spans="2:2" x14ac:dyDescent="0.25">
      <c r="B960" s="5"/>
    </row>
    <row r="961" spans="2:2" x14ac:dyDescent="0.25">
      <c r="B961" s="5"/>
    </row>
    <row r="962" spans="2:2" x14ac:dyDescent="0.25">
      <c r="B962" s="5"/>
    </row>
    <row r="963" spans="2:2" x14ac:dyDescent="0.25">
      <c r="B963" s="5"/>
    </row>
    <row r="964" spans="2:2" x14ac:dyDescent="0.25">
      <c r="B964" s="5"/>
    </row>
    <row r="965" spans="2:2" x14ac:dyDescent="0.25">
      <c r="B965" s="5"/>
    </row>
    <row r="966" spans="2:2" x14ac:dyDescent="0.25">
      <c r="B966" s="5"/>
    </row>
    <row r="967" spans="2:2" x14ac:dyDescent="0.25">
      <c r="B967" s="5"/>
    </row>
    <row r="968" spans="2:2" x14ac:dyDescent="0.25">
      <c r="B968" s="5"/>
    </row>
    <row r="969" spans="2:2" x14ac:dyDescent="0.25">
      <c r="B969" s="5"/>
    </row>
    <row r="970" spans="2:2" x14ac:dyDescent="0.25">
      <c r="B970" s="5"/>
    </row>
    <row r="971" spans="2:2" x14ac:dyDescent="0.25">
      <c r="B971" s="5"/>
    </row>
    <row r="972" spans="2:2" x14ac:dyDescent="0.25">
      <c r="B972" s="5"/>
    </row>
    <row r="973" spans="2:2" x14ac:dyDescent="0.25">
      <c r="B973" s="5"/>
    </row>
    <row r="974" spans="2:2" x14ac:dyDescent="0.25">
      <c r="B974" s="5"/>
    </row>
    <row r="975" spans="2:2" x14ac:dyDescent="0.25">
      <c r="B975" s="5"/>
    </row>
    <row r="976" spans="2:2" x14ac:dyDescent="0.25">
      <c r="B976" s="5"/>
    </row>
    <row r="977" spans="2:2" x14ac:dyDescent="0.25">
      <c r="B977" s="5"/>
    </row>
    <row r="978" spans="2:2" x14ac:dyDescent="0.25">
      <c r="B978" s="5"/>
    </row>
    <row r="979" spans="2:2" x14ac:dyDescent="0.25">
      <c r="B979" s="5"/>
    </row>
    <row r="980" spans="2:2" x14ac:dyDescent="0.25">
      <c r="B980" s="5"/>
    </row>
    <row r="981" spans="2:2" x14ac:dyDescent="0.25">
      <c r="B981" s="5"/>
    </row>
    <row r="982" spans="2:2" x14ac:dyDescent="0.25">
      <c r="B982" s="5"/>
    </row>
    <row r="983" spans="2:2" x14ac:dyDescent="0.25">
      <c r="B983" s="5"/>
    </row>
    <row r="984" spans="2:2" x14ac:dyDescent="0.25">
      <c r="B984" s="5"/>
    </row>
    <row r="985" spans="2:2" x14ac:dyDescent="0.25">
      <c r="B985" s="5"/>
    </row>
    <row r="986" spans="2:2" x14ac:dyDescent="0.25">
      <c r="B986" s="5"/>
    </row>
    <row r="987" spans="2:2" x14ac:dyDescent="0.25">
      <c r="B987" s="5"/>
    </row>
    <row r="988" spans="2:2" x14ac:dyDescent="0.25">
      <c r="B988" s="5"/>
    </row>
    <row r="989" spans="2:2" x14ac:dyDescent="0.25">
      <c r="B989" s="5"/>
    </row>
    <row r="990" spans="2:2" x14ac:dyDescent="0.25">
      <c r="B990" s="5"/>
    </row>
    <row r="991" spans="2:2" x14ac:dyDescent="0.25">
      <c r="B991" s="5"/>
    </row>
    <row r="992" spans="2:2" x14ac:dyDescent="0.25">
      <c r="B992" s="5"/>
    </row>
    <row r="993" spans="2:2" x14ac:dyDescent="0.25">
      <c r="B993" s="5"/>
    </row>
    <row r="994" spans="2:2" x14ac:dyDescent="0.25">
      <c r="B994" s="5"/>
    </row>
    <row r="995" spans="2:2" x14ac:dyDescent="0.25">
      <c r="B995" s="5"/>
    </row>
    <row r="996" spans="2:2" x14ac:dyDescent="0.25">
      <c r="B996" s="5"/>
    </row>
    <row r="997" spans="2:2" x14ac:dyDescent="0.25">
      <c r="B997" s="5"/>
    </row>
    <row r="998" spans="2:2" x14ac:dyDescent="0.25">
      <c r="B998" s="5"/>
    </row>
    <row r="999" spans="2:2" x14ac:dyDescent="0.25">
      <c r="B999" s="5"/>
    </row>
    <row r="1000" spans="2:2" x14ac:dyDescent="0.25">
      <c r="B1000" s="5"/>
    </row>
    <row r="1001" spans="2:2" x14ac:dyDescent="0.25">
      <c r="B1001" s="5"/>
    </row>
    <row r="1002" spans="2:2" x14ac:dyDescent="0.25">
      <c r="B1002" s="5"/>
    </row>
    <row r="1003" spans="2:2" x14ac:dyDescent="0.25">
      <c r="B1003" s="5"/>
    </row>
    <row r="1004" spans="2:2" x14ac:dyDescent="0.25">
      <c r="B1004" s="5"/>
    </row>
    <row r="1005" spans="2:2" x14ac:dyDescent="0.25">
      <c r="B1005" s="5"/>
    </row>
    <row r="1006" spans="2:2" x14ac:dyDescent="0.25">
      <c r="B1006" s="5"/>
    </row>
    <row r="1007" spans="2:2" x14ac:dyDescent="0.25">
      <c r="B1007" s="5"/>
    </row>
    <row r="1008" spans="2:2" x14ac:dyDescent="0.25">
      <c r="B1008" s="5"/>
    </row>
    <row r="1009" spans="2:2" x14ac:dyDescent="0.25">
      <c r="B1009" s="5"/>
    </row>
    <row r="1010" spans="2:2" x14ac:dyDescent="0.25">
      <c r="B1010" s="5"/>
    </row>
    <row r="1011" spans="2:2" x14ac:dyDescent="0.25">
      <c r="B1011" s="5"/>
    </row>
    <row r="1012" spans="2:2" x14ac:dyDescent="0.25">
      <c r="B1012" s="5"/>
    </row>
    <row r="1013" spans="2:2" x14ac:dyDescent="0.25">
      <c r="B1013" s="5"/>
    </row>
    <row r="1014" spans="2:2" x14ac:dyDescent="0.25">
      <c r="B1014" s="5"/>
    </row>
    <row r="1015" spans="2:2" x14ac:dyDescent="0.25">
      <c r="B1015" s="5"/>
    </row>
    <row r="1016" spans="2:2" x14ac:dyDescent="0.25">
      <c r="B1016" s="5"/>
    </row>
    <row r="1017" spans="2:2" x14ac:dyDescent="0.25">
      <c r="B1017" s="5"/>
    </row>
    <row r="1018" spans="2:2" x14ac:dyDescent="0.25">
      <c r="B1018" s="5"/>
    </row>
    <row r="1019" spans="2:2" x14ac:dyDescent="0.25">
      <c r="B1019" s="5"/>
    </row>
    <row r="1020" spans="2:2" x14ac:dyDescent="0.25">
      <c r="B1020" s="5"/>
    </row>
    <row r="1021" spans="2:2" x14ac:dyDescent="0.25">
      <c r="B1021" s="5"/>
    </row>
    <row r="1022" spans="2:2" x14ac:dyDescent="0.25">
      <c r="B1022" s="5"/>
    </row>
    <row r="1023" spans="2:2" x14ac:dyDescent="0.25">
      <c r="B1023" s="5"/>
    </row>
    <row r="1024" spans="2:2" x14ac:dyDescent="0.25">
      <c r="B1024" s="5"/>
    </row>
    <row r="1025" spans="2:2" x14ac:dyDescent="0.25">
      <c r="B1025" s="5"/>
    </row>
    <row r="1026" spans="2:2" x14ac:dyDescent="0.25">
      <c r="B1026" s="5"/>
    </row>
    <row r="1027" spans="2:2" x14ac:dyDescent="0.25">
      <c r="B1027" s="5"/>
    </row>
    <row r="1028" spans="2:2" x14ac:dyDescent="0.25">
      <c r="B1028" s="5"/>
    </row>
    <row r="1029" spans="2:2" x14ac:dyDescent="0.25">
      <c r="B1029" s="5"/>
    </row>
    <row r="1030" spans="2:2" x14ac:dyDescent="0.25">
      <c r="B1030" s="5"/>
    </row>
    <row r="1031" spans="2:2" x14ac:dyDescent="0.25">
      <c r="B1031" s="5"/>
    </row>
    <row r="1032" spans="2:2" x14ac:dyDescent="0.25">
      <c r="B1032" s="5"/>
    </row>
    <row r="1033" spans="2:2" x14ac:dyDescent="0.25">
      <c r="B1033" s="5"/>
    </row>
    <row r="1034" spans="2:2" x14ac:dyDescent="0.25">
      <c r="B1034" s="5"/>
    </row>
    <row r="1035" spans="2:2" x14ac:dyDescent="0.25">
      <c r="B1035" s="5"/>
    </row>
    <row r="1036" spans="2:2" x14ac:dyDescent="0.25">
      <c r="B1036" s="5"/>
    </row>
    <row r="1037" spans="2:2" x14ac:dyDescent="0.25">
      <c r="B1037" s="5"/>
    </row>
    <row r="1038" spans="2:2" x14ac:dyDescent="0.25">
      <c r="B1038" s="5"/>
    </row>
    <row r="1039" spans="2:2" x14ac:dyDescent="0.25">
      <c r="B1039" s="5"/>
    </row>
    <row r="1040" spans="2:2" x14ac:dyDescent="0.25">
      <c r="B1040" s="5"/>
    </row>
    <row r="1041" spans="2:2" x14ac:dyDescent="0.25">
      <c r="B1041" s="5"/>
    </row>
    <row r="1042" spans="2:2" x14ac:dyDescent="0.25">
      <c r="B1042" s="5"/>
    </row>
    <row r="1043" spans="2:2" x14ac:dyDescent="0.25">
      <c r="B1043" s="5" t="s">
        <v>21</v>
      </c>
    </row>
  </sheetData>
  <mergeCells count="10">
    <mergeCell ref="B85:G85"/>
    <mergeCell ref="B6:G6"/>
    <mergeCell ref="B8:G8"/>
    <mergeCell ref="B9:G9"/>
    <mergeCell ref="B10:G10"/>
    <mergeCell ref="B12:B13"/>
    <mergeCell ref="C12:C13"/>
    <mergeCell ref="D12:D13"/>
    <mergeCell ref="E12:F12"/>
    <mergeCell ref="G12:G13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85"/>
  <sheetViews>
    <sheetView tabSelected="1" workbookViewId="0">
      <selection activeCell="I24" sqref="I24"/>
    </sheetView>
  </sheetViews>
  <sheetFormatPr defaultRowHeight="15" x14ac:dyDescent="0.25"/>
  <cols>
    <col min="2" max="2" width="7.5703125" customWidth="1"/>
    <col min="3" max="3" width="49.28515625" customWidth="1"/>
    <col min="4" max="4" width="14" customWidth="1"/>
    <col min="5" max="5" width="11.42578125" customWidth="1"/>
    <col min="6" max="6" width="11.28515625" bestFit="1" customWidth="1"/>
    <col min="7" max="7" width="36.85546875" customWidth="1"/>
    <col min="9" max="12" width="9.140625" style="130"/>
  </cols>
  <sheetData>
    <row r="1" spans="2:12" ht="15.75" x14ac:dyDescent="0.25">
      <c r="B1" s="13"/>
      <c r="C1" s="13"/>
      <c r="D1" s="13"/>
      <c r="E1" s="13"/>
      <c r="F1" s="13"/>
      <c r="G1" s="16" t="s">
        <v>263</v>
      </c>
    </row>
    <row r="2" spans="2:12" ht="15.75" x14ac:dyDescent="0.25">
      <c r="B2" s="13"/>
      <c r="C2" s="13"/>
      <c r="D2" s="13"/>
      <c r="E2" s="13"/>
      <c r="F2" s="13"/>
      <c r="G2" s="16" t="s">
        <v>143</v>
      </c>
    </row>
    <row r="3" spans="2:12" ht="15.75" x14ac:dyDescent="0.25">
      <c r="B3" s="13"/>
      <c r="C3" s="13"/>
      <c r="D3" s="13"/>
      <c r="E3" s="13"/>
      <c r="F3" s="13"/>
      <c r="G3" s="16" t="s">
        <v>144</v>
      </c>
    </row>
    <row r="4" spans="2:12" ht="15.75" x14ac:dyDescent="0.25">
      <c r="B4" s="13"/>
      <c r="C4" s="13"/>
      <c r="D4" s="13"/>
      <c r="E4" s="13"/>
      <c r="F4" s="13"/>
      <c r="G4" s="16" t="s">
        <v>0</v>
      </c>
    </row>
    <row r="5" spans="2:12" x14ac:dyDescent="0.25">
      <c r="B5" s="13"/>
      <c r="C5" s="13"/>
      <c r="D5" s="13"/>
      <c r="E5" s="13"/>
      <c r="F5" s="13"/>
      <c r="G5" s="13"/>
    </row>
    <row r="6" spans="2:12" ht="15.75" x14ac:dyDescent="0.25">
      <c r="B6" s="98" t="s">
        <v>58</v>
      </c>
      <c r="C6" s="98"/>
      <c r="D6" s="98"/>
      <c r="E6" s="98"/>
      <c r="F6" s="98"/>
      <c r="G6" s="98"/>
    </row>
    <row r="7" spans="2:12" ht="15.75" x14ac:dyDescent="0.25">
      <c r="B7" s="98" t="s">
        <v>59</v>
      </c>
      <c r="C7" s="98"/>
      <c r="D7" s="98"/>
      <c r="E7" s="98"/>
      <c r="F7" s="98"/>
      <c r="G7" s="98"/>
    </row>
    <row r="8" spans="2:12" ht="15.75" x14ac:dyDescent="0.25">
      <c r="B8" s="98" t="s">
        <v>60</v>
      </c>
      <c r="C8" s="98"/>
      <c r="D8" s="98"/>
      <c r="E8" s="98"/>
      <c r="F8" s="98"/>
      <c r="G8" s="98"/>
    </row>
    <row r="9" spans="2:12" ht="15.75" x14ac:dyDescent="0.25">
      <c r="B9" s="98" t="s">
        <v>61</v>
      </c>
      <c r="C9" s="98"/>
      <c r="D9" s="98"/>
      <c r="E9" s="98"/>
      <c r="F9" s="98"/>
      <c r="G9" s="98"/>
    </row>
    <row r="10" spans="2:12" x14ac:dyDescent="0.25">
      <c r="B10" s="13"/>
      <c r="C10" s="13"/>
      <c r="D10" s="13"/>
      <c r="E10" s="13"/>
      <c r="F10" s="13"/>
      <c r="G10" s="13"/>
    </row>
    <row r="11" spans="2:12" ht="15.75" x14ac:dyDescent="0.25">
      <c r="B11" s="100" t="s">
        <v>145</v>
      </c>
      <c r="C11" s="100"/>
      <c r="D11" s="15"/>
      <c r="E11" s="87"/>
      <c r="F11" s="87"/>
      <c r="G11" s="87"/>
    </row>
    <row r="12" spans="2:12" s="18" customFormat="1" ht="15.75" x14ac:dyDescent="0.25">
      <c r="B12" s="91" t="s">
        <v>171</v>
      </c>
      <c r="C12" s="91"/>
      <c r="D12" s="91"/>
      <c r="E12" s="91"/>
      <c r="F12" s="91"/>
      <c r="G12" s="91"/>
      <c r="I12" s="131"/>
      <c r="J12" s="131"/>
      <c r="K12" s="131"/>
      <c r="L12" s="131"/>
    </row>
    <row r="13" spans="2:12" s="18" customFormat="1" ht="15.75" x14ac:dyDescent="0.25">
      <c r="B13" s="91" t="s">
        <v>172</v>
      </c>
      <c r="C13" s="91"/>
      <c r="D13" s="91"/>
      <c r="E13" s="91"/>
      <c r="F13" s="91"/>
      <c r="G13" s="91"/>
      <c r="I13" s="131"/>
      <c r="J13" s="131"/>
      <c r="K13" s="131"/>
      <c r="L13" s="131"/>
    </row>
    <row r="14" spans="2:12" ht="15.75" x14ac:dyDescent="0.25">
      <c r="B14" s="100" t="s">
        <v>146</v>
      </c>
      <c r="C14" s="100"/>
      <c r="D14" s="15"/>
      <c r="E14" s="15"/>
      <c r="F14" s="13"/>
      <c r="G14" s="13"/>
    </row>
    <row r="15" spans="2:12" x14ac:dyDescent="0.25">
      <c r="B15" s="13"/>
      <c r="C15" s="13"/>
      <c r="D15" s="13"/>
      <c r="E15" s="13"/>
      <c r="F15" s="13"/>
      <c r="G15" s="13"/>
    </row>
    <row r="16" spans="2:12" s="18" customFormat="1" x14ac:dyDescent="0.25">
      <c r="B16" s="92" t="s">
        <v>62</v>
      </c>
      <c r="C16" s="94" t="s">
        <v>31</v>
      </c>
      <c r="D16" s="94" t="s">
        <v>32</v>
      </c>
      <c r="E16" s="96" t="s">
        <v>255</v>
      </c>
      <c r="F16" s="97"/>
      <c r="G16" s="94" t="s">
        <v>173</v>
      </c>
      <c r="I16" s="131"/>
      <c r="J16" s="131"/>
      <c r="K16" s="131"/>
      <c r="L16" s="131"/>
    </row>
    <row r="17" spans="2:12" s="18" customFormat="1" x14ac:dyDescent="0.25">
      <c r="B17" s="93"/>
      <c r="C17" s="95"/>
      <c r="D17" s="95"/>
      <c r="E17" s="22" t="s">
        <v>35</v>
      </c>
      <c r="F17" s="22" t="s">
        <v>36</v>
      </c>
      <c r="G17" s="95"/>
      <c r="I17" s="131"/>
      <c r="J17" s="131"/>
      <c r="K17" s="131"/>
      <c r="L17" s="131"/>
    </row>
    <row r="18" spans="2:12" s="26" customFormat="1" ht="14.25" x14ac:dyDescent="0.25">
      <c r="B18" s="23" t="s">
        <v>64</v>
      </c>
      <c r="C18" s="24" t="s">
        <v>65</v>
      </c>
      <c r="D18" s="25" t="s">
        <v>66</v>
      </c>
      <c r="E18" s="25" t="s">
        <v>66</v>
      </c>
      <c r="F18" s="25" t="s">
        <v>66</v>
      </c>
      <c r="G18" s="25" t="s">
        <v>66</v>
      </c>
      <c r="I18" s="132"/>
      <c r="J18" s="132"/>
      <c r="K18" s="132"/>
      <c r="L18" s="132"/>
    </row>
    <row r="19" spans="2:12" s="26" customFormat="1" ht="14.25" x14ac:dyDescent="0.25">
      <c r="B19" s="23">
        <v>1</v>
      </c>
      <c r="C19" s="27" t="s">
        <v>67</v>
      </c>
      <c r="D19" s="25" t="s">
        <v>39</v>
      </c>
      <c r="E19" s="28">
        <f>E20+E38+E52</f>
        <v>46398.885996002718</v>
      </c>
      <c r="F19" s="28">
        <f>F20+F38+F52</f>
        <v>62255.396575183571</v>
      </c>
      <c r="G19" s="75"/>
      <c r="I19" s="132"/>
      <c r="J19" s="132"/>
      <c r="K19" s="132"/>
      <c r="L19" s="132"/>
    </row>
    <row r="20" spans="2:12" s="26" customFormat="1" ht="14.25" x14ac:dyDescent="0.25">
      <c r="B20" s="23" t="s">
        <v>174</v>
      </c>
      <c r="C20" s="30" t="s">
        <v>69</v>
      </c>
      <c r="D20" s="25" t="s">
        <v>39</v>
      </c>
      <c r="E20" s="28">
        <f>E21+E26+E28+E36+E37</f>
        <v>34065.788612539793</v>
      </c>
      <c r="F20" s="28">
        <f>F21+F26+F28+F36+F37</f>
        <v>37764.83946518357</v>
      </c>
      <c r="G20" s="75"/>
      <c r="I20" s="132"/>
      <c r="J20" s="132"/>
      <c r="K20" s="132"/>
      <c r="L20" s="132"/>
    </row>
    <row r="21" spans="2:12" s="18" customFormat="1" x14ac:dyDescent="0.25">
      <c r="B21" s="32" t="s">
        <v>70</v>
      </c>
      <c r="C21" s="33" t="s">
        <v>71</v>
      </c>
      <c r="D21" s="34" t="s">
        <v>39</v>
      </c>
      <c r="E21" s="35">
        <f>E22+E23</f>
        <v>10406.556820733755</v>
      </c>
      <c r="F21" s="35">
        <f>F22+F23+F24</f>
        <v>11139.57015</v>
      </c>
      <c r="G21" s="76"/>
      <c r="I21" s="131"/>
      <c r="J21" s="131"/>
      <c r="K21" s="131"/>
      <c r="L21" s="131"/>
    </row>
    <row r="22" spans="2:12" s="18" customFormat="1" ht="30" x14ac:dyDescent="0.25">
      <c r="B22" s="32" t="s">
        <v>72</v>
      </c>
      <c r="C22" s="33" t="s">
        <v>73</v>
      </c>
      <c r="D22" s="34" t="s">
        <v>39</v>
      </c>
      <c r="E22" s="35">
        <v>5859.2250573763722</v>
      </c>
      <c r="F22" s="35">
        <v>6730.32719</v>
      </c>
      <c r="G22" s="76"/>
      <c r="I22" s="131"/>
      <c r="J22" s="131"/>
      <c r="K22" s="131"/>
      <c r="L22" s="131"/>
    </row>
    <row r="23" spans="2:12" s="18" customFormat="1" x14ac:dyDescent="0.25">
      <c r="B23" s="32" t="s">
        <v>74</v>
      </c>
      <c r="C23" s="33" t="s">
        <v>75</v>
      </c>
      <c r="D23" s="34" t="s">
        <v>39</v>
      </c>
      <c r="E23" s="35">
        <v>4547.3317633573824</v>
      </c>
      <c r="F23" s="35">
        <v>4087.26496</v>
      </c>
      <c r="G23" s="76"/>
      <c r="I23" s="131"/>
      <c r="J23" s="131"/>
      <c r="K23" s="131"/>
      <c r="L23" s="131"/>
    </row>
    <row r="24" spans="2:12" s="18" customFormat="1" ht="60" x14ac:dyDescent="0.25">
      <c r="B24" s="32" t="s">
        <v>76</v>
      </c>
      <c r="C24" s="33" t="s">
        <v>77</v>
      </c>
      <c r="D24" s="34" t="s">
        <v>39</v>
      </c>
      <c r="E24" s="35"/>
      <c r="F24" s="35">
        <f>123.343+92.635+106</f>
        <v>321.97800000000001</v>
      </c>
      <c r="G24" s="76"/>
      <c r="I24" s="131">
        <v>1327.6544799999999</v>
      </c>
      <c r="J24" s="133">
        <f>F23-I24</f>
        <v>2759.6104800000003</v>
      </c>
      <c r="K24" s="131"/>
      <c r="L24" s="131"/>
    </row>
    <row r="25" spans="2:12" s="18" customFormat="1" x14ac:dyDescent="0.25">
      <c r="B25" s="32" t="s">
        <v>78</v>
      </c>
      <c r="C25" s="33" t="s">
        <v>79</v>
      </c>
      <c r="D25" s="34" t="s">
        <v>39</v>
      </c>
      <c r="E25" s="35"/>
      <c r="F25" s="35">
        <v>106</v>
      </c>
      <c r="G25" s="76"/>
      <c r="I25" s="131"/>
      <c r="J25" s="131"/>
      <c r="K25" s="131"/>
      <c r="L25" s="131"/>
    </row>
    <row r="26" spans="2:12" s="18" customFormat="1" ht="56.25" customHeight="1" x14ac:dyDescent="0.25">
      <c r="B26" s="32" t="s">
        <v>80</v>
      </c>
      <c r="C26" s="33" t="s">
        <v>81</v>
      </c>
      <c r="D26" s="34" t="s">
        <v>39</v>
      </c>
      <c r="E26" s="35">
        <v>22365.6386653923</v>
      </c>
      <c r="F26" s="35">
        <f>28051.83595-2000-1600</f>
        <v>24451.835950000001</v>
      </c>
      <c r="G26" s="40" t="s">
        <v>178</v>
      </c>
      <c r="I26" s="131"/>
      <c r="J26" s="131">
        <v>1600</v>
      </c>
      <c r="K26" s="131">
        <f>2000</f>
        <v>2000</v>
      </c>
      <c r="L26" s="131"/>
    </row>
    <row r="27" spans="2:12" s="18" customFormat="1" x14ac:dyDescent="0.25">
      <c r="B27" s="41" t="s">
        <v>82</v>
      </c>
      <c r="C27" s="42" t="s">
        <v>79</v>
      </c>
      <c r="D27" s="43" t="s">
        <v>39</v>
      </c>
      <c r="E27" s="35"/>
      <c r="F27" s="35"/>
      <c r="G27" s="76"/>
      <c r="I27" s="131"/>
      <c r="J27" s="131">
        <f>J26*0.304</f>
        <v>486.4</v>
      </c>
      <c r="K27" s="131">
        <f>K26*0.304</f>
        <v>608</v>
      </c>
      <c r="L27" s="131"/>
    </row>
    <row r="28" spans="2:12" s="18" customFormat="1" x14ac:dyDescent="0.25">
      <c r="B28" s="44" t="s">
        <v>83</v>
      </c>
      <c r="C28" s="17" t="s">
        <v>237</v>
      </c>
      <c r="D28" s="77" t="s">
        <v>39</v>
      </c>
      <c r="E28" s="46">
        <f>SUM(E30:E35)</f>
        <v>1293.5931264137391</v>
      </c>
      <c r="F28" s="46">
        <f>SUM(F30:F35)</f>
        <v>2173.4333651835695</v>
      </c>
      <c r="G28" s="40" t="s">
        <v>265</v>
      </c>
      <c r="I28" s="131"/>
      <c r="J28" s="131">
        <f>J26+J27</f>
        <v>2086.4</v>
      </c>
      <c r="K28" s="131">
        <f>K26+K27</f>
        <v>2608</v>
      </c>
      <c r="L28" s="131"/>
    </row>
    <row r="29" spans="2:12" s="18" customFormat="1" ht="33.75" x14ac:dyDescent="0.25">
      <c r="B29" s="55" t="s">
        <v>84</v>
      </c>
      <c r="C29" s="17" t="s">
        <v>238</v>
      </c>
      <c r="D29" s="77" t="s">
        <v>39</v>
      </c>
      <c r="E29" s="46"/>
      <c r="F29" s="46"/>
      <c r="G29" s="76"/>
      <c r="I29" s="131"/>
      <c r="J29" s="133">
        <f>J32-J28</f>
        <v>612.1344348164298</v>
      </c>
      <c r="K29" s="133">
        <f>J24-K28</f>
        <v>151.61048000000028</v>
      </c>
      <c r="L29" s="131">
        <v>151.61048</v>
      </c>
    </row>
    <row r="30" spans="2:12" s="18" customFormat="1" ht="18.75" x14ac:dyDescent="0.25">
      <c r="B30" s="55" t="s">
        <v>87</v>
      </c>
      <c r="C30" s="17" t="s">
        <v>264</v>
      </c>
      <c r="D30" s="77" t="s">
        <v>39</v>
      </c>
      <c r="E30" s="46">
        <v>80.111483794838833</v>
      </c>
      <c r="F30" s="46">
        <f>12+232.91303</f>
        <v>244.91302999999999</v>
      </c>
      <c r="G30" s="76"/>
      <c r="I30" s="131"/>
      <c r="J30" s="131">
        <v>612.13443481643003</v>
      </c>
      <c r="K30" s="131"/>
      <c r="L30" s="131"/>
    </row>
    <row r="31" spans="2:12" s="18" customFormat="1" ht="18.75" x14ac:dyDescent="0.25">
      <c r="B31" s="55" t="s">
        <v>88</v>
      </c>
      <c r="C31" s="17" t="s">
        <v>256</v>
      </c>
      <c r="D31" s="77" t="s">
        <v>39</v>
      </c>
      <c r="E31" s="46">
        <v>41.360746358077364</v>
      </c>
      <c r="F31" s="46">
        <v>129.0367</v>
      </c>
      <c r="G31" s="76"/>
      <c r="I31" s="131"/>
      <c r="J31" s="134">
        <v>4487.7930448164298</v>
      </c>
      <c r="K31" s="131"/>
      <c r="L31" s="131"/>
    </row>
    <row r="32" spans="2:12" s="18" customFormat="1" ht="18.75" x14ac:dyDescent="0.25">
      <c r="B32" s="55" t="s">
        <v>259</v>
      </c>
      <c r="C32" s="17" t="s">
        <v>239</v>
      </c>
      <c r="D32" s="77" t="s">
        <v>39</v>
      </c>
      <c r="E32" s="46">
        <v>666.25772040734989</v>
      </c>
      <c r="F32" s="46">
        <f>26.074+5.53+147.45294+352.51063+76.383+24.33333+42.92</f>
        <v>675.20390000000009</v>
      </c>
      <c r="G32" s="76"/>
      <c r="I32" s="131"/>
      <c r="J32" s="131">
        <v>2698.5344348164299</v>
      </c>
      <c r="K32" s="131"/>
      <c r="L32" s="131"/>
    </row>
    <row r="33" spans="2:12" s="18" customFormat="1" ht="33.75" x14ac:dyDescent="0.25">
      <c r="B33" s="55" t="s">
        <v>260</v>
      </c>
      <c r="C33" s="17" t="s">
        <v>257</v>
      </c>
      <c r="D33" s="77" t="s">
        <v>39</v>
      </c>
      <c r="E33" s="46">
        <v>23.789627579076051</v>
      </c>
      <c r="F33" s="46">
        <v>344.12365</v>
      </c>
      <c r="G33" s="76"/>
      <c r="I33" s="131"/>
      <c r="J33" s="131"/>
      <c r="K33" s="131"/>
      <c r="L33" s="131"/>
    </row>
    <row r="34" spans="2:12" s="18" customFormat="1" ht="18.75" x14ac:dyDescent="0.25">
      <c r="B34" s="55" t="s">
        <v>261</v>
      </c>
      <c r="C34" s="17" t="s">
        <v>258</v>
      </c>
      <c r="D34" s="77" t="s">
        <v>39</v>
      </c>
      <c r="E34" s="46">
        <v>112.40395849813954</v>
      </c>
      <c r="F34" s="35">
        <v>342.42680999999999</v>
      </c>
      <c r="G34" s="76"/>
      <c r="I34" s="131"/>
      <c r="J34" s="131"/>
      <c r="K34" s="131"/>
      <c r="L34" s="131"/>
    </row>
    <row r="35" spans="2:12" s="18" customFormat="1" ht="18.75" x14ac:dyDescent="0.25">
      <c r="B35" s="55" t="s">
        <v>262</v>
      </c>
      <c r="C35" s="17" t="s">
        <v>240</v>
      </c>
      <c r="D35" s="77" t="s">
        <v>39</v>
      </c>
      <c r="E35" s="46">
        <v>369.6695897762574</v>
      </c>
      <c r="F35" s="35">
        <f>1201.47419-151.61048-612.13443481643</f>
        <v>437.72927518356983</v>
      </c>
      <c r="G35" s="76"/>
      <c r="I35" s="131"/>
      <c r="J35" s="131"/>
      <c r="K35" s="131"/>
      <c r="L35" s="131"/>
    </row>
    <row r="36" spans="2:12" s="18" customFormat="1" ht="30" x14ac:dyDescent="0.25">
      <c r="B36" s="78" t="s">
        <v>180</v>
      </c>
      <c r="C36" s="79" t="s">
        <v>241</v>
      </c>
      <c r="D36" s="77" t="s">
        <v>39</v>
      </c>
      <c r="E36" s="46"/>
      <c r="F36" s="35"/>
      <c r="G36" s="76"/>
      <c r="I36" s="131"/>
      <c r="J36" s="131"/>
      <c r="K36" s="131"/>
      <c r="L36" s="131"/>
    </row>
    <row r="37" spans="2:12" s="18" customFormat="1" ht="30" x14ac:dyDescent="0.25">
      <c r="B37" s="44" t="s">
        <v>242</v>
      </c>
      <c r="C37" s="17" t="s">
        <v>243</v>
      </c>
      <c r="D37" s="77" t="s">
        <v>39</v>
      </c>
      <c r="E37" s="46"/>
      <c r="F37" s="35"/>
      <c r="G37" s="76"/>
      <c r="I37" s="131"/>
      <c r="J37" s="131"/>
      <c r="K37" s="131"/>
      <c r="L37" s="131"/>
    </row>
    <row r="38" spans="2:12" s="26" customFormat="1" ht="28.5" x14ac:dyDescent="0.25">
      <c r="B38" s="52" t="s">
        <v>91</v>
      </c>
      <c r="C38" s="57" t="s">
        <v>92</v>
      </c>
      <c r="D38" s="80" t="s">
        <v>39</v>
      </c>
      <c r="E38" s="54">
        <f>E39+E40+E41+E43+E44+E45+E46+E47+E48+E50+E51+E42</f>
        <v>15855.325651039711</v>
      </c>
      <c r="F38" s="54">
        <f>F39+F40+F41+F43+F44+F45+F46+F47+F48+F50+F51+F42</f>
        <v>24490.557110000002</v>
      </c>
      <c r="G38" s="75"/>
      <c r="I38" s="132"/>
      <c r="J38" s="132"/>
      <c r="K38" s="132"/>
      <c r="L38" s="132"/>
    </row>
    <row r="39" spans="2:12" s="18" customFormat="1" x14ac:dyDescent="0.25">
      <c r="B39" s="44" t="s">
        <v>93</v>
      </c>
      <c r="C39" s="17" t="s">
        <v>244</v>
      </c>
      <c r="D39" s="81" t="s">
        <v>39</v>
      </c>
      <c r="E39" s="46">
        <v>649.11420442299982</v>
      </c>
      <c r="F39" s="35">
        <v>645.55595000000005</v>
      </c>
      <c r="G39" s="76"/>
      <c r="I39" s="131"/>
      <c r="J39" s="131"/>
      <c r="K39" s="131"/>
      <c r="L39" s="131"/>
    </row>
    <row r="40" spans="2:12" s="18" customFormat="1" ht="45" x14ac:dyDescent="0.25">
      <c r="B40" s="44" t="s">
        <v>95</v>
      </c>
      <c r="C40" s="17" t="s">
        <v>96</v>
      </c>
      <c r="D40" s="81" t="s">
        <v>39</v>
      </c>
      <c r="E40" s="46"/>
      <c r="F40" s="35"/>
      <c r="G40" s="76"/>
      <c r="I40" s="131"/>
      <c r="J40" s="131"/>
      <c r="K40" s="131"/>
      <c r="L40" s="131"/>
    </row>
    <row r="41" spans="2:12" s="18" customFormat="1" ht="102" x14ac:dyDescent="0.25">
      <c r="B41" s="44" t="s">
        <v>97</v>
      </c>
      <c r="C41" s="17" t="s">
        <v>98</v>
      </c>
      <c r="D41" s="81" t="s">
        <v>39</v>
      </c>
      <c r="E41" s="46">
        <v>1998.9765062396816</v>
      </c>
      <c r="F41" s="35">
        <v>10272.640810000001</v>
      </c>
      <c r="G41" s="40" t="s">
        <v>266</v>
      </c>
      <c r="I41" s="131"/>
      <c r="J41" s="131"/>
      <c r="K41" s="131"/>
      <c r="L41" s="131"/>
    </row>
    <row r="42" spans="2:12" s="18" customFormat="1" x14ac:dyDescent="0.25">
      <c r="B42" s="44" t="s">
        <v>99</v>
      </c>
      <c r="C42" s="17" t="s">
        <v>100</v>
      </c>
      <c r="D42" s="81" t="s">
        <v>39</v>
      </c>
      <c r="E42" s="46">
        <v>6799.1541542792593</v>
      </c>
      <c r="F42" s="35">
        <f>8179.37232-608-486.4</f>
        <v>7084.9723200000008</v>
      </c>
      <c r="G42" s="76"/>
      <c r="I42" s="131"/>
      <c r="J42" s="131"/>
      <c r="K42" s="131"/>
      <c r="L42" s="131"/>
    </row>
    <row r="43" spans="2:12" s="18" customFormat="1" ht="45" x14ac:dyDescent="0.25">
      <c r="B43" s="44" t="s">
        <v>101</v>
      </c>
      <c r="C43" s="17" t="s">
        <v>102</v>
      </c>
      <c r="D43" s="81" t="s">
        <v>39</v>
      </c>
      <c r="E43" s="46"/>
      <c r="F43" s="35"/>
      <c r="G43" s="76"/>
      <c r="I43" s="131"/>
      <c r="J43" s="131"/>
      <c r="K43" s="131"/>
      <c r="L43" s="131"/>
    </row>
    <row r="44" spans="2:12" s="18" customFormat="1" ht="63.75" x14ac:dyDescent="0.25">
      <c r="B44" s="44" t="s">
        <v>103</v>
      </c>
      <c r="C44" s="17" t="s">
        <v>104</v>
      </c>
      <c r="D44" s="81" t="s">
        <v>39</v>
      </c>
      <c r="E44" s="46">
        <v>852.31885386666659</v>
      </c>
      <c r="F44" s="35">
        <v>1802.0114199999998</v>
      </c>
      <c r="G44" s="40" t="s">
        <v>267</v>
      </c>
      <c r="I44" s="131"/>
      <c r="J44" s="131"/>
      <c r="K44" s="131"/>
      <c r="L44" s="131"/>
    </row>
    <row r="45" spans="2:12" s="18" customFormat="1" x14ac:dyDescent="0.25">
      <c r="B45" s="44" t="s">
        <v>105</v>
      </c>
      <c r="C45" s="17" t="s">
        <v>106</v>
      </c>
      <c r="D45" s="81" t="s">
        <v>39</v>
      </c>
      <c r="E45" s="46">
        <v>4328.4944560000004</v>
      </c>
      <c r="F45" s="35">
        <f>1789.25861+1600+486.4+612.13</f>
        <v>4487.7886099999996</v>
      </c>
      <c r="G45" s="76"/>
      <c r="I45" s="131">
        <v>4487.7930448164298</v>
      </c>
      <c r="J45" s="131"/>
      <c r="K45" s="131"/>
      <c r="L45" s="131"/>
    </row>
    <row r="46" spans="2:12" s="18" customFormat="1" x14ac:dyDescent="0.25">
      <c r="B46" s="44" t="s">
        <v>107</v>
      </c>
      <c r="C46" s="17" t="s">
        <v>108</v>
      </c>
      <c r="D46" s="81" t="s">
        <v>39</v>
      </c>
      <c r="E46" s="46">
        <v>1082.1236140000001</v>
      </c>
      <c r="F46" s="35"/>
      <c r="G46" s="76"/>
      <c r="I46" s="133">
        <f>I45-F45</f>
        <v>4.4348164301482029E-3</v>
      </c>
      <c r="J46" s="131"/>
      <c r="K46" s="131"/>
      <c r="L46" s="131"/>
    </row>
    <row r="47" spans="2:12" s="18" customFormat="1" x14ac:dyDescent="0.25">
      <c r="B47" s="44" t="s">
        <v>109</v>
      </c>
      <c r="C47" s="17" t="s">
        <v>110</v>
      </c>
      <c r="D47" s="81" t="s">
        <v>39</v>
      </c>
      <c r="E47" s="46">
        <v>145.14386223110174</v>
      </c>
      <c r="F47" s="35">
        <v>197.58799999999999</v>
      </c>
      <c r="G47" s="76"/>
      <c r="I47" s="131"/>
      <c r="J47" s="131"/>
      <c r="K47" s="131"/>
      <c r="L47" s="131"/>
    </row>
    <row r="48" spans="2:12" s="18" customFormat="1" ht="60" x14ac:dyDescent="0.25">
      <c r="B48" s="44" t="s">
        <v>111</v>
      </c>
      <c r="C48" s="17" t="s">
        <v>112</v>
      </c>
      <c r="D48" s="81"/>
      <c r="E48" s="46"/>
      <c r="F48" s="35"/>
      <c r="G48" s="76"/>
      <c r="I48" s="131"/>
      <c r="J48" s="131"/>
      <c r="K48" s="131"/>
      <c r="L48" s="131"/>
    </row>
    <row r="49" spans="2:12" s="18" customFormat="1" ht="30" x14ac:dyDescent="0.25">
      <c r="B49" s="44" t="s">
        <v>113</v>
      </c>
      <c r="C49" s="17" t="s">
        <v>169</v>
      </c>
      <c r="D49" s="81"/>
      <c r="E49" s="46"/>
      <c r="F49" s="35"/>
      <c r="G49" s="76"/>
      <c r="I49" s="131"/>
      <c r="J49" s="131"/>
      <c r="K49" s="131"/>
      <c r="L49" s="131"/>
    </row>
    <row r="50" spans="2:12" s="18" customFormat="1" ht="105" x14ac:dyDescent="0.25">
      <c r="B50" s="44" t="s">
        <v>115</v>
      </c>
      <c r="C50" s="17" t="s">
        <v>116</v>
      </c>
      <c r="D50" s="81"/>
      <c r="E50" s="46"/>
      <c r="F50" s="35"/>
      <c r="G50" s="76"/>
      <c r="I50" s="131"/>
      <c r="J50" s="131"/>
      <c r="K50" s="131"/>
      <c r="L50" s="131"/>
    </row>
    <row r="51" spans="2:12" s="18" customFormat="1" ht="30" x14ac:dyDescent="0.25">
      <c r="B51" s="44" t="s">
        <v>117</v>
      </c>
      <c r="C51" s="17" t="s">
        <v>118</v>
      </c>
      <c r="D51" s="81"/>
      <c r="E51" s="46"/>
      <c r="F51" s="35"/>
      <c r="G51" s="76"/>
      <c r="I51" s="131"/>
      <c r="J51" s="131"/>
      <c r="K51" s="131"/>
      <c r="L51" s="131"/>
    </row>
    <row r="52" spans="2:12" s="26" customFormat="1" ht="42.75" x14ac:dyDescent="0.25">
      <c r="B52" s="56" t="s">
        <v>119</v>
      </c>
      <c r="C52" s="57" t="s">
        <v>120</v>
      </c>
      <c r="D52" s="58" t="s">
        <v>39</v>
      </c>
      <c r="E52" s="54">
        <v>-3522.2282675767824</v>
      </c>
      <c r="F52" s="28"/>
      <c r="G52" s="75"/>
      <c r="I52" s="132"/>
      <c r="J52" s="132"/>
      <c r="K52" s="132"/>
      <c r="L52" s="132"/>
    </row>
    <row r="53" spans="2:12" s="26" customFormat="1" ht="28.5" x14ac:dyDescent="0.25">
      <c r="B53" s="56" t="s">
        <v>121</v>
      </c>
      <c r="C53" s="57" t="s">
        <v>211</v>
      </c>
      <c r="D53" s="58" t="s">
        <v>39</v>
      </c>
      <c r="E53" s="54">
        <f>E23+E27+E25</f>
        <v>4547.3317633573824</v>
      </c>
      <c r="F53" s="54">
        <f>F23+F27+F25</f>
        <v>4193.2649600000004</v>
      </c>
      <c r="G53" s="75"/>
      <c r="I53" s="132"/>
      <c r="J53" s="132"/>
      <c r="K53" s="132"/>
      <c r="L53" s="132"/>
    </row>
    <row r="54" spans="2:12" s="26" customFormat="1" ht="42.75" x14ac:dyDescent="0.25">
      <c r="B54" s="56" t="s">
        <v>122</v>
      </c>
      <c r="C54" s="60" t="s">
        <v>123</v>
      </c>
      <c r="D54" s="58" t="s">
        <v>39</v>
      </c>
      <c r="E54" s="54"/>
      <c r="F54" s="28">
        <f>11115.46017+106.25037</f>
        <v>11221.71054</v>
      </c>
      <c r="G54" s="75"/>
      <c r="I54" s="132"/>
      <c r="J54" s="132"/>
      <c r="K54" s="132"/>
      <c r="L54" s="132"/>
    </row>
    <row r="55" spans="2:12" s="18" customFormat="1" ht="15.75" x14ac:dyDescent="0.25">
      <c r="B55" s="44" t="s">
        <v>68</v>
      </c>
      <c r="C55" s="61" t="s">
        <v>213</v>
      </c>
      <c r="D55" s="59" t="s">
        <v>214</v>
      </c>
      <c r="E55" s="46"/>
      <c r="F55" s="35">
        <v>6059.1689969999998</v>
      </c>
      <c r="G55" s="76"/>
      <c r="I55" s="131"/>
      <c r="J55" s="131"/>
      <c r="K55" s="131"/>
      <c r="L55" s="131"/>
    </row>
    <row r="56" spans="2:12" s="18" customFormat="1" ht="60" x14ac:dyDescent="0.25">
      <c r="B56" s="44" t="s">
        <v>91</v>
      </c>
      <c r="C56" s="61" t="s">
        <v>125</v>
      </c>
      <c r="D56" s="55" t="s">
        <v>39</v>
      </c>
      <c r="E56" s="46"/>
      <c r="F56" s="35"/>
      <c r="G56" s="76"/>
      <c r="I56" s="131"/>
      <c r="J56" s="131"/>
      <c r="K56" s="131"/>
      <c r="L56" s="131"/>
    </row>
    <row r="57" spans="2:12" s="26" customFormat="1" ht="71.25" x14ac:dyDescent="0.25">
      <c r="B57" s="52" t="s">
        <v>126</v>
      </c>
      <c r="C57" s="62" t="s">
        <v>127</v>
      </c>
      <c r="D57" s="63" t="s">
        <v>66</v>
      </c>
      <c r="E57" s="54" t="s">
        <v>66</v>
      </c>
      <c r="F57" s="28" t="s">
        <v>66</v>
      </c>
      <c r="G57" s="75" t="s">
        <v>66</v>
      </c>
      <c r="I57" s="132"/>
      <c r="J57" s="132"/>
      <c r="K57" s="132"/>
      <c r="L57" s="132"/>
    </row>
    <row r="58" spans="2:12" s="69" customFormat="1" ht="30" x14ac:dyDescent="0.25">
      <c r="B58" s="64">
        <v>1</v>
      </c>
      <c r="C58" s="65" t="s">
        <v>128</v>
      </c>
      <c r="D58" s="64" t="s">
        <v>129</v>
      </c>
      <c r="E58" s="66">
        <v>7575</v>
      </c>
      <c r="F58" s="67">
        <v>6464</v>
      </c>
      <c r="G58" s="82"/>
      <c r="I58" s="135"/>
      <c r="J58" s="135"/>
      <c r="K58" s="135"/>
      <c r="L58" s="135"/>
    </row>
    <row r="59" spans="2:12" s="18" customFormat="1" x14ac:dyDescent="0.25">
      <c r="B59" s="55">
        <v>2</v>
      </c>
      <c r="C59" s="17" t="s">
        <v>130</v>
      </c>
      <c r="D59" s="55" t="s">
        <v>215</v>
      </c>
      <c r="E59" s="46">
        <f>E62+E61</f>
        <v>69.694999999999993</v>
      </c>
      <c r="F59" s="35">
        <v>74.215000000000003</v>
      </c>
      <c r="G59" s="76"/>
      <c r="I59" s="131"/>
      <c r="J59" s="131"/>
      <c r="K59" s="131"/>
      <c r="L59" s="131"/>
    </row>
    <row r="60" spans="2:12" s="18" customFormat="1" x14ac:dyDescent="0.25">
      <c r="B60" s="55" t="s">
        <v>216</v>
      </c>
      <c r="C60" s="17" t="s">
        <v>131</v>
      </c>
      <c r="D60" s="55" t="s">
        <v>215</v>
      </c>
      <c r="E60" s="46"/>
      <c r="F60" s="35"/>
      <c r="G60" s="76"/>
      <c r="I60" s="131"/>
      <c r="J60" s="131"/>
      <c r="K60" s="131"/>
      <c r="L60" s="131"/>
    </row>
    <row r="61" spans="2:12" s="18" customFormat="1" x14ac:dyDescent="0.25">
      <c r="B61" s="55" t="s">
        <v>132</v>
      </c>
      <c r="C61" s="17" t="s">
        <v>133</v>
      </c>
      <c r="D61" s="55" t="s">
        <v>215</v>
      </c>
      <c r="E61" s="46">
        <v>0.63</v>
      </c>
      <c r="F61" s="35"/>
      <c r="G61" s="76"/>
      <c r="I61" s="131"/>
      <c r="J61" s="131"/>
      <c r="K61" s="131"/>
      <c r="L61" s="131"/>
    </row>
    <row r="62" spans="2:12" s="18" customFormat="1" x14ac:dyDescent="0.25">
      <c r="B62" s="55" t="s">
        <v>134</v>
      </c>
      <c r="C62" s="17" t="s">
        <v>135</v>
      </c>
      <c r="D62" s="55" t="s">
        <v>215</v>
      </c>
      <c r="E62" s="46">
        <f>69.695-0.63</f>
        <v>69.064999999999998</v>
      </c>
      <c r="F62" s="35">
        <v>74.215000000000003</v>
      </c>
      <c r="G62" s="76"/>
      <c r="I62" s="131"/>
      <c r="J62" s="131"/>
      <c r="K62" s="131"/>
      <c r="L62" s="131"/>
    </row>
    <row r="63" spans="2:12" s="18" customFormat="1" x14ac:dyDescent="0.25">
      <c r="B63" s="55" t="s">
        <v>217</v>
      </c>
      <c r="C63" s="17" t="s">
        <v>136</v>
      </c>
      <c r="D63" s="55" t="s">
        <v>215</v>
      </c>
      <c r="E63" s="46"/>
      <c r="F63" s="35"/>
      <c r="G63" s="76"/>
      <c r="I63" s="131"/>
      <c r="J63" s="131"/>
      <c r="K63" s="131"/>
      <c r="L63" s="131"/>
    </row>
    <row r="64" spans="2:12" s="18" customFormat="1" ht="30" x14ac:dyDescent="0.25">
      <c r="B64" s="55">
        <v>3</v>
      </c>
      <c r="C64" s="17" t="s">
        <v>218</v>
      </c>
      <c r="D64" s="55" t="s">
        <v>137</v>
      </c>
      <c r="E64" s="46">
        <f>E66+E67+E68</f>
        <v>812.58459000000016</v>
      </c>
      <c r="F64" s="35">
        <v>813.804666</v>
      </c>
      <c r="G64" s="76"/>
      <c r="I64" s="131"/>
      <c r="J64" s="131"/>
      <c r="K64" s="131"/>
      <c r="L64" s="131"/>
    </row>
    <row r="65" spans="2:12" s="18" customFormat="1" x14ac:dyDescent="0.25">
      <c r="B65" s="55" t="s">
        <v>219</v>
      </c>
      <c r="C65" s="17" t="s">
        <v>131</v>
      </c>
      <c r="D65" s="55" t="s">
        <v>137</v>
      </c>
      <c r="E65" s="46"/>
      <c r="F65" s="35"/>
      <c r="G65" s="76"/>
      <c r="I65" s="131"/>
      <c r="J65" s="131"/>
      <c r="K65" s="131"/>
      <c r="L65" s="131"/>
    </row>
    <row r="66" spans="2:12" s="18" customFormat="1" x14ac:dyDescent="0.25">
      <c r="B66" s="55" t="s">
        <v>220</v>
      </c>
      <c r="C66" s="17" t="s">
        <v>133</v>
      </c>
      <c r="D66" s="55" t="s">
        <v>137</v>
      </c>
      <c r="E66" s="46">
        <v>3.2496000000000005</v>
      </c>
      <c r="F66" s="35">
        <v>3.24</v>
      </c>
      <c r="G66" s="76"/>
      <c r="I66" s="131"/>
      <c r="J66" s="131"/>
      <c r="K66" s="131"/>
      <c r="L66" s="131"/>
    </row>
    <row r="67" spans="2:12" s="18" customFormat="1" x14ac:dyDescent="0.25">
      <c r="B67" s="55" t="s">
        <v>221</v>
      </c>
      <c r="C67" s="17" t="s">
        <v>135</v>
      </c>
      <c r="D67" s="55" t="s">
        <v>137</v>
      </c>
      <c r="E67" s="46">
        <v>206.75216000000009</v>
      </c>
      <c r="F67" s="35">
        <v>206.69856600000008</v>
      </c>
      <c r="G67" s="76"/>
      <c r="I67" s="131"/>
      <c r="J67" s="131"/>
      <c r="K67" s="131"/>
      <c r="L67" s="131"/>
    </row>
    <row r="68" spans="2:12" s="18" customFormat="1" x14ac:dyDescent="0.25">
      <c r="B68" s="55" t="s">
        <v>222</v>
      </c>
      <c r="C68" s="17" t="s">
        <v>136</v>
      </c>
      <c r="D68" s="55" t="s">
        <v>137</v>
      </c>
      <c r="E68" s="46">
        <v>602.58283000000006</v>
      </c>
      <c r="F68" s="35">
        <v>603.86609999999996</v>
      </c>
      <c r="G68" s="76"/>
      <c r="I68" s="131"/>
      <c r="J68" s="131"/>
      <c r="K68" s="131"/>
      <c r="L68" s="131"/>
    </row>
    <row r="69" spans="2:12" s="18" customFormat="1" ht="30" x14ac:dyDescent="0.25">
      <c r="B69" s="55">
        <v>4</v>
      </c>
      <c r="C69" s="17" t="s">
        <v>223</v>
      </c>
      <c r="D69" s="55" t="s">
        <v>137</v>
      </c>
      <c r="E69" s="46">
        <f>E71+E72</f>
        <v>1299.5</v>
      </c>
      <c r="F69" s="35">
        <v>1376</v>
      </c>
      <c r="G69" s="76"/>
      <c r="I69" s="131"/>
      <c r="J69" s="131"/>
      <c r="K69" s="131"/>
      <c r="L69" s="131"/>
    </row>
    <row r="70" spans="2:12" s="18" customFormat="1" x14ac:dyDescent="0.25">
      <c r="B70" s="55" t="s">
        <v>224</v>
      </c>
      <c r="C70" s="17" t="s">
        <v>131</v>
      </c>
      <c r="D70" s="55" t="s">
        <v>137</v>
      </c>
      <c r="E70" s="46"/>
      <c r="F70" s="35"/>
      <c r="G70" s="76"/>
      <c r="I70" s="131"/>
      <c r="J70" s="131"/>
      <c r="K70" s="131"/>
      <c r="L70" s="131"/>
    </row>
    <row r="71" spans="2:12" s="18" customFormat="1" x14ac:dyDescent="0.25">
      <c r="B71" s="55" t="s">
        <v>225</v>
      </c>
      <c r="C71" s="17" t="s">
        <v>133</v>
      </c>
      <c r="D71" s="55" t="s">
        <v>137</v>
      </c>
      <c r="E71" s="46">
        <v>3.5</v>
      </c>
      <c r="F71" s="35"/>
      <c r="G71" s="76"/>
      <c r="I71" s="131"/>
      <c r="J71" s="131"/>
      <c r="K71" s="131"/>
      <c r="L71" s="131"/>
    </row>
    <row r="72" spans="2:12" s="18" customFormat="1" x14ac:dyDescent="0.25">
      <c r="B72" s="55" t="s">
        <v>226</v>
      </c>
      <c r="C72" s="17" t="s">
        <v>135</v>
      </c>
      <c r="D72" s="55" t="s">
        <v>137</v>
      </c>
      <c r="E72" s="46">
        <v>1296</v>
      </c>
      <c r="F72" s="35">
        <v>1376</v>
      </c>
      <c r="G72" s="76"/>
      <c r="I72" s="131"/>
      <c r="J72" s="131"/>
      <c r="K72" s="131"/>
      <c r="L72" s="131"/>
    </row>
    <row r="73" spans="2:12" s="18" customFormat="1" x14ac:dyDescent="0.25">
      <c r="B73" s="55" t="s">
        <v>227</v>
      </c>
      <c r="C73" s="17" t="s">
        <v>136</v>
      </c>
      <c r="D73" s="55" t="s">
        <v>137</v>
      </c>
      <c r="E73" s="46"/>
      <c r="F73" s="35"/>
      <c r="G73" s="76"/>
      <c r="I73" s="131"/>
      <c r="J73" s="131"/>
      <c r="K73" s="131"/>
      <c r="L73" s="131"/>
    </row>
    <row r="74" spans="2:12" s="18" customFormat="1" x14ac:dyDescent="0.25">
      <c r="B74" s="55">
        <v>5</v>
      </c>
      <c r="C74" s="17" t="s">
        <v>228</v>
      </c>
      <c r="D74" s="55" t="s">
        <v>12</v>
      </c>
      <c r="E74" s="46">
        <f>E76+E77+E78</f>
        <v>380.36580000000004</v>
      </c>
      <c r="F74" s="35">
        <v>383.25635999999997</v>
      </c>
      <c r="G74" s="76"/>
      <c r="I74" s="131"/>
      <c r="J74" s="131"/>
      <c r="K74" s="131"/>
      <c r="L74" s="131"/>
    </row>
    <row r="75" spans="2:12" s="18" customFormat="1" x14ac:dyDescent="0.25">
      <c r="B75" s="55" t="s">
        <v>229</v>
      </c>
      <c r="C75" s="17" t="s">
        <v>131</v>
      </c>
      <c r="D75" s="55" t="s">
        <v>12</v>
      </c>
      <c r="E75" s="46"/>
      <c r="F75" s="35"/>
      <c r="G75" s="76"/>
      <c r="I75" s="131"/>
      <c r="J75" s="131"/>
      <c r="K75" s="131"/>
      <c r="L75" s="131"/>
    </row>
    <row r="76" spans="2:12" s="18" customFormat="1" x14ac:dyDescent="0.25">
      <c r="B76" s="55" t="s">
        <v>230</v>
      </c>
      <c r="C76" s="17" t="s">
        <v>133</v>
      </c>
      <c r="D76" s="55" t="s">
        <v>12</v>
      </c>
      <c r="E76" s="46">
        <v>2.7080000000000002</v>
      </c>
      <c r="F76" s="35">
        <v>2.7</v>
      </c>
      <c r="G76" s="76"/>
      <c r="I76" s="131"/>
      <c r="J76" s="131"/>
      <c r="K76" s="131"/>
      <c r="L76" s="131"/>
    </row>
    <row r="77" spans="2:12" s="18" customFormat="1" x14ac:dyDescent="0.25">
      <c r="B77" s="55" t="s">
        <v>231</v>
      </c>
      <c r="C77" s="17" t="s">
        <v>135</v>
      </c>
      <c r="D77" s="55" t="s">
        <v>12</v>
      </c>
      <c r="E77" s="46">
        <v>118.56040000000002</v>
      </c>
      <c r="F77" s="35">
        <v>119.60686</v>
      </c>
      <c r="G77" s="76"/>
      <c r="I77" s="131"/>
      <c r="J77" s="131"/>
      <c r="K77" s="131"/>
      <c r="L77" s="131"/>
    </row>
    <row r="78" spans="2:12" s="18" customFormat="1" x14ac:dyDescent="0.25">
      <c r="B78" s="55" t="s">
        <v>232</v>
      </c>
      <c r="C78" s="17" t="s">
        <v>136</v>
      </c>
      <c r="D78" s="55" t="s">
        <v>12</v>
      </c>
      <c r="E78" s="46">
        <v>259.09740000000005</v>
      </c>
      <c r="F78" s="35">
        <v>260.9495</v>
      </c>
      <c r="G78" s="76"/>
      <c r="I78" s="131"/>
      <c r="J78" s="131"/>
      <c r="K78" s="131"/>
      <c r="L78" s="131"/>
    </row>
    <row r="79" spans="2:12" s="18" customFormat="1" x14ac:dyDescent="0.25">
      <c r="B79" s="55">
        <v>6</v>
      </c>
      <c r="C79" s="17" t="s">
        <v>138</v>
      </c>
      <c r="D79" s="55" t="s">
        <v>139</v>
      </c>
      <c r="E79" s="46">
        <v>24.312043827284157</v>
      </c>
      <c r="F79" s="35">
        <v>30.6652761998198</v>
      </c>
      <c r="G79" s="76"/>
      <c r="I79" s="131"/>
      <c r="J79" s="131"/>
      <c r="K79" s="131"/>
      <c r="L79" s="131"/>
    </row>
    <row r="80" spans="2:12" s="18" customFormat="1" ht="30" x14ac:dyDescent="0.25">
      <c r="B80" s="55">
        <v>7</v>
      </c>
      <c r="C80" s="17" t="s">
        <v>140</v>
      </c>
      <c r="D80" s="55" t="s">
        <v>39</v>
      </c>
      <c r="E80" s="46" t="s">
        <v>233</v>
      </c>
      <c r="F80" s="35" t="s">
        <v>233</v>
      </c>
      <c r="G80" s="76"/>
      <c r="I80" s="131"/>
      <c r="J80" s="131"/>
      <c r="K80" s="131"/>
      <c r="L80" s="131"/>
    </row>
    <row r="81" spans="2:12" s="18" customFormat="1" ht="30" x14ac:dyDescent="0.25">
      <c r="B81" s="44" t="s">
        <v>141</v>
      </c>
      <c r="C81" s="17" t="s">
        <v>142</v>
      </c>
      <c r="D81" s="55" t="s">
        <v>39</v>
      </c>
      <c r="E81" s="46"/>
      <c r="F81" s="35"/>
      <c r="G81" s="76"/>
      <c r="I81" s="131"/>
      <c r="J81" s="131"/>
      <c r="K81" s="131"/>
      <c r="L81" s="131"/>
    </row>
    <row r="82" spans="2:12" s="18" customFormat="1" ht="45" x14ac:dyDescent="0.25">
      <c r="B82" s="55">
        <v>8</v>
      </c>
      <c r="C82" s="61" t="s">
        <v>234</v>
      </c>
      <c r="D82" s="55" t="s">
        <v>139</v>
      </c>
      <c r="E82" s="46">
        <v>11.228999999999999</v>
      </c>
      <c r="F82" s="35">
        <v>11.228999999999999</v>
      </c>
      <c r="G82" s="76"/>
      <c r="I82" s="131"/>
      <c r="J82" s="131"/>
      <c r="K82" s="131"/>
      <c r="L82" s="131"/>
    </row>
    <row r="83" spans="2:12" s="18" customFormat="1" x14ac:dyDescent="0.25">
      <c r="B83" s="73"/>
      <c r="I83" s="131"/>
      <c r="J83" s="131"/>
      <c r="K83" s="131"/>
      <c r="L83" s="131"/>
    </row>
    <row r="84" spans="2:12" s="18" customFormat="1" ht="220.5" customHeight="1" x14ac:dyDescent="0.25">
      <c r="B84" s="88" t="s">
        <v>245</v>
      </c>
      <c r="C84" s="89"/>
      <c r="D84" s="89"/>
      <c r="E84" s="89"/>
      <c r="F84" s="89"/>
      <c r="G84" s="89"/>
      <c r="I84" s="131"/>
      <c r="J84" s="131"/>
      <c r="K84" s="131"/>
      <c r="L84" s="131"/>
    </row>
    <row r="85" spans="2:12" x14ac:dyDescent="0.25">
      <c r="C85" s="99"/>
      <c r="D85" s="99"/>
      <c r="E85" s="99"/>
      <c r="F85" s="99"/>
      <c r="G85" s="99"/>
    </row>
  </sheetData>
  <mergeCells count="15">
    <mergeCell ref="B6:G6"/>
    <mergeCell ref="C85:G85"/>
    <mergeCell ref="B7:G7"/>
    <mergeCell ref="B8:G8"/>
    <mergeCell ref="B9:G9"/>
    <mergeCell ref="B84:G84"/>
    <mergeCell ref="B12:G12"/>
    <mergeCell ref="B13:G13"/>
    <mergeCell ref="B11:C11"/>
    <mergeCell ref="B14:C14"/>
    <mergeCell ref="D16:D17"/>
    <mergeCell ref="B16:B17"/>
    <mergeCell ref="C16:C17"/>
    <mergeCell ref="E16:F16"/>
    <mergeCell ref="G16:G17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3"/>
  <sheetViews>
    <sheetView workbookViewId="0">
      <selection activeCell="C19" sqref="C19:F21"/>
    </sheetView>
  </sheetViews>
  <sheetFormatPr defaultRowHeight="15" x14ac:dyDescent="0.25"/>
  <cols>
    <col min="1" max="1" width="11.5703125" bestFit="1" customWidth="1"/>
    <col min="2" max="2" width="30.7109375" bestFit="1" customWidth="1"/>
    <col min="10" max="10" width="25.7109375" customWidth="1"/>
  </cols>
  <sheetData>
    <row r="1" spans="1:10" x14ac:dyDescent="0.25">
      <c r="A1" s="7"/>
      <c r="B1" s="7"/>
      <c r="C1" s="7"/>
      <c r="D1" s="7"/>
      <c r="E1" s="7"/>
      <c r="F1" s="7"/>
      <c r="G1" s="7"/>
      <c r="H1" s="7"/>
      <c r="I1" s="7"/>
      <c r="J1" s="7"/>
    </row>
    <row r="2" spans="1:10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x14ac:dyDescent="0.25">
      <c r="A3" s="7"/>
      <c r="B3" s="7"/>
      <c r="C3" s="7"/>
      <c r="D3" s="7"/>
      <c r="E3" s="7"/>
      <c r="F3" s="7"/>
      <c r="G3" s="7"/>
      <c r="H3" s="7"/>
      <c r="I3" s="7"/>
      <c r="J3" s="7"/>
    </row>
    <row r="5" spans="1:10" ht="15.75" x14ac:dyDescent="0.25">
      <c r="A5" s="120" t="s">
        <v>22</v>
      </c>
      <c r="B5" s="120"/>
      <c r="C5" s="120"/>
      <c r="D5" s="120"/>
      <c r="E5" s="120"/>
      <c r="F5" s="120"/>
      <c r="G5" s="120"/>
      <c r="H5" s="120"/>
      <c r="I5" s="120"/>
      <c r="J5" s="120"/>
    </row>
    <row r="6" spans="1:10" ht="15.75" x14ac:dyDescent="0.25">
      <c r="A6" s="121" t="s">
        <v>23</v>
      </c>
      <c r="B6" s="120"/>
      <c r="C6" s="120"/>
      <c r="D6" s="120"/>
      <c r="E6" s="120"/>
      <c r="F6" s="120"/>
      <c r="G6" s="120"/>
      <c r="H6" s="120"/>
      <c r="I6" s="120"/>
      <c r="J6" s="120"/>
    </row>
    <row r="7" spans="1:10" ht="15.75" x14ac:dyDescent="0.25">
      <c r="A7" s="120" t="s">
        <v>24</v>
      </c>
      <c r="B7" s="120"/>
      <c r="C7" s="120"/>
      <c r="D7" s="120"/>
      <c r="E7" s="120"/>
      <c r="F7" s="120"/>
      <c r="G7" s="120"/>
      <c r="H7" s="120"/>
      <c r="I7" s="120"/>
      <c r="J7" s="120"/>
    </row>
    <row r="8" spans="1:10" ht="15.75" x14ac:dyDescent="0.25">
      <c r="A8" s="121" t="s">
        <v>25</v>
      </c>
      <c r="B8" s="120"/>
      <c r="C8" s="120"/>
      <c r="D8" s="120"/>
      <c r="E8" s="120"/>
      <c r="F8" s="120"/>
      <c r="G8" s="120"/>
      <c r="H8" s="120"/>
      <c r="I8" s="120"/>
      <c r="J8" s="120"/>
    </row>
    <row r="9" spans="1:10" ht="15.75" x14ac:dyDescent="0.25">
      <c r="A9" s="121" t="s">
        <v>26</v>
      </c>
      <c r="B9" s="120"/>
      <c r="C9" s="120"/>
      <c r="D9" s="120"/>
      <c r="E9" s="120"/>
      <c r="F9" s="120"/>
      <c r="G9" s="120"/>
      <c r="H9" s="120"/>
      <c r="I9" s="120"/>
      <c r="J9" s="120"/>
    </row>
    <row r="10" spans="1:10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 x14ac:dyDescent="0.25">
      <c r="A11" s="6"/>
      <c r="B11" s="8" t="s">
        <v>27</v>
      </c>
      <c r="C11" s="6"/>
      <c r="D11" s="6"/>
      <c r="E11" s="6"/>
      <c r="F11" s="6"/>
      <c r="G11" s="6"/>
      <c r="H11" s="6"/>
      <c r="I11" s="6"/>
      <c r="J11" s="6"/>
    </row>
    <row r="12" spans="1:10" x14ac:dyDescent="0.25">
      <c r="A12" s="6"/>
      <c r="B12" s="8" t="s">
        <v>3</v>
      </c>
      <c r="C12" s="6"/>
      <c r="D12" s="6"/>
      <c r="E12" s="122" t="s">
        <v>4</v>
      </c>
      <c r="F12" s="122"/>
      <c r="G12" s="122"/>
      <c r="H12" s="122"/>
      <c r="I12" s="122"/>
      <c r="J12" s="122"/>
    </row>
    <row r="13" spans="1:10" x14ac:dyDescent="0.25">
      <c r="A13" s="6"/>
      <c r="B13" s="8" t="s">
        <v>5</v>
      </c>
      <c r="C13" s="6"/>
      <c r="D13" s="123" t="s">
        <v>28</v>
      </c>
      <c r="E13" s="123"/>
      <c r="F13" s="123"/>
      <c r="G13" s="123"/>
      <c r="H13" s="6"/>
      <c r="I13" s="6"/>
      <c r="J13" s="6"/>
    </row>
    <row r="14" spans="1:10" x14ac:dyDescent="0.25">
      <c r="A14" s="6"/>
      <c r="B14" s="8" t="s">
        <v>6</v>
      </c>
      <c r="C14" s="6"/>
      <c r="D14" s="124" t="s">
        <v>29</v>
      </c>
      <c r="E14" s="124"/>
      <c r="F14" s="124"/>
      <c r="G14" s="124"/>
      <c r="H14" s="6"/>
      <c r="I14" s="6"/>
      <c r="J14" s="6"/>
    </row>
    <row r="15" spans="1:10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0" x14ac:dyDescent="0.25">
      <c r="A16" s="125" t="s">
        <v>30</v>
      </c>
      <c r="B16" s="126"/>
      <c r="C16" s="126"/>
      <c r="D16" s="126"/>
      <c r="E16" s="126"/>
      <c r="F16" s="126"/>
      <c r="G16" s="112" t="s">
        <v>32</v>
      </c>
      <c r="H16" s="128" t="s">
        <v>33</v>
      </c>
      <c r="I16" s="129"/>
      <c r="J16" s="112" t="s">
        <v>34</v>
      </c>
    </row>
    <row r="17" spans="1:10" x14ac:dyDescent="0.25">
      <c r="A17" s="113"/>
      <c r="B17" s="127"/>
      <c r="C17" s="127"/>
      <c r="D17" s="127"/>
      <c r="E17" s="127"/>
      <c r="F17" s="127"/>
      <c r="G17" s="113"/>
      <c r="H17" s="10" t="s">
        <v>35</v>
      </c>
      <c r="I17" s="10" t="s">
        <v>36</v>
      </c>
      <c r="J17" s="113"/>
    </row>
    <row r="18" spans="1:10" x14ac:dyDescent="0.25">
      <c r="A18" s="107" t="s">
        <v>37</v>
      </c>
      <c r="B18" s="108"/>
      <c r="C18" s="119" t="s">
        <v>38</v>
      </c>
      <c r="D18" s="119"/>
      <c r="E18" s="119"/>
      <c r="F18" s="119"/>
      <c r="G18" s="11" t="s">
        <v>39</v>
      </c>
      <c r="H18" s="12">
        <v>75522.929999999993</v>
      </c>
      <c r="I18" s="12">
        <v>75608.963000000003</v>
      </c>
      <c r="J18" s="9"/>
    </row>
    <row r="19" spans="1:10" x14ac:dyDescent="0.25">
      <c r="A19" s="101" t="s">
        <v>40</v>
      </c>
      <c r="B19" s="102"/>
      <c r="C19" s="109" t="s">
        <v>41</v>
      </c>
      <c r="D19" s="109"/>
      <c r="E19" s="109"/>
      <c r="F19" s="109"/>
      <c r="G19" s="11" t="s">
        <v>39</v>
      </c>
      <c r="H19" s="12">
        <v>3400</v>
      </c>
      <c r="I19" s="12">
        <v>30313.449000000001</v>
      </c>
      <c r="J19" s="9"/>
    </row>
    <row r="20" spans="1:10" x14ac:dyDescent="0.25">
      <c r="A20" s="103"/>
      <c r="B20" s="104"/>
      <c r="C20" s="110"/>
      <c r="D20" s="110"/>
      <c r="E20" s="110"/>
      <c r="F20" s="110"/>
      <c r="G20" s="11" t="s">
        <v>11</v>
      </c>
      <c r="H20" s="12"/>
      <c r="I20" s="12"/>
      <c r="J20" s="9"/>
    </row>
    <row r="21" spans="1:10" x14ac:dyDescent="0.25">
      <c r="A21" s="105"/>
      <c r="B21" s="106"/>
      <c r="C21" s="111"/>
      <c r="D21" s="111"/>
      <c r="E21" s="111"/>
      <c r="F21" s="111"/>
      <c r="G21" s="11" t="s">
        <v>12</v>
      </c>
      <c r="H21" s="12"/>
      <c r="I21" s="12"/>
      <c r="J21" s="9"/>
    </row>
    <row r="22" spans="1:10" x14ac:dyDescent="0.25">
      <c r="A22" s="107" t="s">
        <v>42</v>
      </c>
      <c r="B22" s="108"/>
      <c r="C22" s="119" t="s">
        <v>43</v>
      </c>
      <c r="D22" s="119"/>
      <c r="E22" s="119"/>
      <c r="F22" s="119"/>
      <c r="G22" s="11" t="s">
        <v>39</v>
      </c>
      <c r="H22" s="12"/>
      <c r="I22" s="12">
        <v>0</v>
      </c>
      <c r="J22" s="9"/>
    </row>
    <row r="23" spans="1:10" x14ac:dyDescent="0.25">
      <c r="A23" s="101" t="s">
        <v>44</v>
      </c>
      <c r="B23" s="102"/>
      <c r="C23" s="109" t="s">
        <v>45</v>
      </c>
      <c r="D23" s="109"/>
      <c r="E23" s="109"/>
      <c r="F23" s="109"/>
      <c r="G23" s="11" t="s">
        <v>39</v>
      </c>
      <c r="H23" s="12"/>
      <c r="I23" s="12"/>
      <c r="J23" s="9"/>
    </row>
    <row r="24" spans="1:10" x14ac:dyDescent="0.25">
      <c r="A24" s="103"/>
      <c r="B24" s="104"/>
      <c r="C24" s="110"/>
      <c r="D24" s="110"/>
      <c r="E24" s="110"/>
      <c r="F24" s="110"/>
      <c r="G24" s="11" t="s">
        <v>11</v>
      </c>
      <c r="H24" s="12"/>
      <c r="I24" s="12"/>
      <c r="J24" s="9"/>
    </row>
    <row r="25" spans="1:10" x14ac:dyDescent="0.25">
      <c r="A25" s="105"/>
      <c r="B25" s="106"/>
      <c r="C25" s="111"/>
      <c r="D25" s="111"/>
      <c r="E25" s="111"/>
      <c r="F25" s="111"/>
      <c r="G25" s="11" t="s">
        <v>12</v>
      </c>
      <c r="H25" s="12"/>
      <c r="I25" s="12"/>
      <c r="J25" s="9"/>
    </row>
    <row r="26" spans="1:10" x14ac:dyDescent="0.25">
      <c r="A26" s="101" t="s">
        <v>46</v>
      </c>
      <c r="B26" s="102"/>
      <c r="C26" s="109" t="s">
        <v>47</v>
      </c>
      <c r="D26" s="109"/>
      <c r="E26" s="109"/>
      <c r="F26" s="109"/>
      <c r="G26" s="11" t="s">
        <v>39</v>
      </c>
      <c r="H26" s="12">
        <v>1725</v>
      </c>
      <c r="I26" s="12">
        <v>28567.539000000001</v>
      </c>
      <c r="J26" s="114" t="s">
        <v>48</v>
      </c>
    </row>
    <row r="27" spans="1:10" x14ac:dyDescent="0.25">
      <c r="A27" s="103"/>
      <c r="B27" s="104"/>
      <c r="C27" s="110"/>
      <c r="D27" s="110"/>
      <c r="E27" s="110"/>
      <c r="F27" s="110"/>
      <c r="G27" s="11" t="s">
        <v>11</v>
      </c>
      <c r="H27" s="12"/>
      <c r="I27" s="12"/>
      <c r="J27" s="115"/>
    </row>
    <row r="28" spans="1:10" x14ac:dyDescent="0.25">
      <c r="A28" s="105"/>
      <c r="B28" s="106"/>
      <c r="C28" s="111"/>
      <c r="D28" s="111"/>
      <c r="E28" s="111"/>
      <c r="F28" s="111"/>
      <c r="G28" s="11" t="s">
        <v>12</v>
      </c>
      <c r="H28" s="12"/>
      <c r="I28" s="12"/>
      <c r="J28" s="116"/>
    </row>
    <row r="29" spans="1:10" x14ac:dyDescent="0.25">
      <c r="A29" s="101" t="s">
        <v>49</v>
      </c>
      <c r="B29" s="102"/>
      <c r="C29" s="109" t="s">
        <v>50</v>
      </c>
      <c r="D29" s="109"/>
      <c r="E29" s="109"/>
      <c r="F29" s="109"/>
      <c r="G29" s="11" t="s">
        <v>39</v>
      </c>
      <c r="H29" s="12"/>
      <c r="I29" s="12"/>
      <c r="J29" s="9"/>
    </row>
    <row r="30" spans="1:10" x14ac:dyDescent="0.25">
      <c r="A30" s="103"/>
      <c r="B30" s="104"/>
      <c r="C30" s="110"/>
      <c r="D30" s="110"/>
      <c r="E30" s="110"/>
      <c r="F30" s="110"/>
      <c r="G30" s="11" t="s">
        <v>11</v>
      </c>
      <c r="H30" s="12"/>
      <c r="I30" s="12"/>
      <c r="J30" s="9"/>
    </row>
    <row r="31" spans="1:10" x14ac:dyDescent="0.25">
      <c r="A31" s="105"/>
      <c r="B31" s="106"/>
      <c r="C31" s="111"/>
      <c r="D31" s="111"/>
      <c r="E31" s="111"/>
      <c r="F31" s="111"/>
      <c r="G31" s="11" t="s">
        <v>12</v>
      </c>
      <c r="H31" s="12"/>
      <c r="I31" s="12"/>
      <c r="J31" s="9"/>
    </row>
    <row r="32" spans="1:10" x14ac:dyDescent="0.25">
      <c r="A32" s="101" t="s">
        <v>51</v>
      </c>
      <c r="B32" s="102"/>
      <c r="C32" s="109" t="s">
        <v>52</v>
      </c>
      <c r="D32" s="109"/>
      <c r="E32" s="109"/>
      <c r="F32" s="109"/>
      <c r="G32" s="11" t="s">
        <v>39</v>
      </c>
      <c r="H32" s="12">
        <v>1675</v>
      </c>
      <c r="I32" s="12">
        <v>1745.9099999999999</v>
      </c>
      <c r="J32" s="9"/>
    </row>
    <row r="33" spans="1:10" x14ac:dyDescent="0.25">
      <c r="A33" s="103"/>
      <c r="B33" s="104"/>
      <c r="C33" s="110"/>
      <c r="D33" s="110"/>
      <c r="E33" s="110"/>
      <c r="F33" s="110"/>
      <c r="G33" s="11" t="s">
        <v>11</v>
      </c>
      <c r="H33" s="12"/>
      <c r="I33" s="12"/>
      <c r="J33" s="9"/>
    </row>
    <row r="34" spans="1:10" x14ac:dyDescent="0.25">
      <c r="A34" s="105"/>
      <c r="B34" s="106"/>
      <c r="C34" s="111"/>
      <c r="D34" s="111"/>
      <c r="E34" s="111"/>
      <c r="F34" s="111"/>
      <c r="G34" s="11" t="s">
        <v>12</v>
      </c>
      <c r="H34" s="12"/>
      <c r="I34" s="12"/>
      <c r="J34" s="9"/>
    </row>
    <row r="35" spans="1:10" x14ac:dyDescent="0.25">
      <c r="A35" s="101" t="s">
        <v>53</v>
      </c>
      <c r="B35" s="102"/>
      <c r="C35" s="109" t="s">
        <v>54</v>
      </c>
      <c r="D35" s="109"/>
      <c r="E35" s="109"/>
      <c r="F35" s="109"/>
      <c r="G35" s="11" t="s">
        <v>39</v>
      </c>
      <c r="H35" s="12">
        <v>0</v>
      </c>
      <c r="I35" s="12">
        <v>1276.922</v>
      </c>
      <c r="J35" s="9"/>
    </row>
    <row r="36" spans="1:10" x14ac:dyDescent="0.25">
      <c r="A36" s="103"/>
      <c r="B36" s="104"/>
      <c r="C36" s="110"/>
      <c r="D36" s="110"/>
      <c r="E36" s="110"/>
      <c r="F36" s="110"/>
      <c r="G36" s="11" t="s">
        <v>11</v>
      </c>
      <c r="H36" s="12"/>
      <c r="I36" s="12"/>
      <c r="J36" s="9"/>
    </row>
    <row r="37" spans="1:10" x14ac:dyDescent="0.25">
      <c r="A37" s="105"/>
      <c r="B37" s="106"/>
      <c r="C37" s="111"/>
      <c r="D37" s="111"/>
      <c r="E37" s="111"/>
      <c r="F37" s="111"/>
      <c r="G37" s="11" t="s">
        <v>12</v>
      </c>
      <c r="H37" s="12"/>
      <c r="I37" s="12"/>
      <c r="J37" s="9"/>
    </row>
    <row r="38" spans="1:10" x14ac:dyDescent="0.25">
      <c r="A38" s="107" t="s">
        <v>55</v>
      </c>
      <c r="B38" s="108"/>
      <c r="C38" s="119" t="s">
        <v>56</v>
      </c>
      <c r="D38" s="119"/>
      <c r="E38" s="119"/>
      <c r="F38" s="119"/>
      <c r="G38" s="11" t="s">
        <v>39</v>
      </c>
      <c r="H38" s="12">
        <v>68524.800000000003</v>
      </c>
      <c r="I38" s="12">
        <v>97722.115999999995</v>
      </c>
      <c r="J38" s="9"/>
    </row>
    <row r="40" spans="1:10" x14ac:dyDescent="0.25">
      <c r="A40" s="7" t="s">
        <v>20</v>
      </c>
      <c r="B40" s="7"/>
      <c r="C40" s="7"/>
      <c r="D40" s="7"/>
      <c r="E40" s="7"/>
      <c r="F40" s="7"/>
      <c r="G40" s="7"/>
      <c r="H40" s="7"/>
      <c r="I40" s="7"/>
      <c r="J40" s="7"/>
    </row>
    <row r="41" spans="1:10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</row>
    <row r="42" spans="1:10" x14ac:dyDescent="0.25">
      <c r="A42" s="117" t="s">
        <v>57</v>
      </c>
      <c r="B42" s="118"/>
      <c r="C42" s="118"/>
      <c r="D42" s="118"/>
      <c r="E42" s="118"/>
      <c r="F42" s="118"/>
      <c r="G42" s="118"/>
      <c r="H42" s="118"/>
      <c r="I42" s="118"/>
      <c r="J42" s="118"/>
    </row>
    <row r="43" spans="1:10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</row>
  </sheetData>
  <mergeCells count="33">
    <mergeCell ref="C35:F37"/>
    <mergeCell ref="C22:F22"/>
    <mergeCell ref="C23:F25"/>
    <mergeCell ref="C26:F28"/>
    <mergeCell ref="C29:F31"/>
    <mergeCell ref="A42:J42"/>
    <mergeCell ref="C38:F38"/>
    <mergeCell ref="A5:J5"/>
    <mergeCell ref="A6:J6"/>
    <mergeCell ref="A7:J7"/>
    <mergeCell ref="A9:J9"/>
    <mergeCell ref="A38:B38"/>
    <mergeCell ref="E12:J12"/>
    <mergeCell ref="C18:F18"/>
    <mergeCell ref="A8:J8"/>
    <mergeCell ref="D13:G13"/>
    <mergeCell ref="D14:G14"/>
    <mergeCell ref="A16:B17"/>
    <mergeCell ref="C16:F17"/>
    <mergeCell ref="G16:G17"/>
    <mergeCell ref="H16:I16"/>
    <mergeCell ref="C19:F21"/>
    <mergeCell ref="C32:F34"/>
    <mergeCell ref="J16:J17"/>
    <mergeCell ref="J26:J28"/>
    <mergeCell ref="A32:B34"/>
    <mergeCell ref="A18:B18"/>
    <mergeCell ref="A35:B37"/>
    <mergeCell ref="A26:B28"/>
    <mergeCell ref="A29:B31"/>
    <mergeCell ref="A23:B25"/>
    <mergeCell ref="A19:B21"/>
    <mergeCell ref="A22:B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2016</vt:lpstr>
      <vt:lpstr>2017</vt:lpstr>
      <vt:lpstr>2019</vt:lpstr>
      <vt:lpstr>прил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2020-04-05T08:00:59Z</dcterms:modified>
</cp:coreProperties>
</file>