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/>
  </bookViews>
  <sheets>
    <sheet name="январь 2020" sheetId="7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state="hidden" r:id="rId8"/>
    <sheet name="сентябрь 2019" sheetId="15" state="hidden" r:id="rId9"/>
    <sheet name="октябрь 2019" sheetId="16" state="hidden" r:id="rId10"/>
    <sheet name="ноябрь 2019" sheetId="17" state="hidden" r:id="rId11"/>
    <sheet name="декабрь 2019" sheetId="18" state="hidden" r:id="rId12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11">'декабрь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0">'ноябрь 2019'!$A$1:$K$25</definedName>
    <definedName name="_xlnm.Print_Area" localSheetId="9">'октябрь 2019'!$A$1:$K$25</definedName>
    <definedName name="_xlnm.Print_Area" localSheetId="8">'сентябрь 2019'!$A$1:$K$25</definedName>
    <definedName name="_xlnm.Print_Area" localSheetId="1">'февраль 2019'!$A$1:$K$25</definedName>
    <definedName name="_xlnm.Print_Area" localSheetId="0">'январь 2020'!$A$1:$K$25</definedName>
  </definedNames>
  <calcPr calcId="145621"/>
</workbook>
</file>

<file path=xl/calcChain.xml><?xml version="1.0" encoding="utf-8"?>
<calcChain xmlns="http://schemas.openxmlformats.org/spreadsheetml/2006/main">
  <c r="I8" i="7" l="1"/>
  <c r="I7" i="7"/>
  <c r="I11" i="18" l="1"/>
  <c r="F11" i="18"/>
  <c r="C11" i="18"/>
  <c r="I11" i="17" l="1"/>
  <c r="F11" i="17"/>
  <c r="C11" i="17"/>
  <c r="I11" i="16" l="1"/>
  <c r="F11" i="16"/>
  <c r="C11" i="16"/>
  <c r="I11" i="15" l="1"/>
  <c r="F11" i="15"/>
  <c r="C11" i="15"/>
  <c r="I11" i="14" l="1"/>
  <c r="F11" i="14"/>
  <c r="C11" i="14"/>
  <c r="I11" i="13" l="1"/>
  <c r="F11" i="13"/>
  <c r="C11" i="13"/>
  <c r="I11" i="12" l="1"/>
  <c r="F11" i="12"/>
  <c r="C11" i="12"/>
  <c r="I11" i="11" l="1"/>
  <c r="F11" i="11"/>
  <c r="C11" i="11"/>
  <c r="I11" i="10" l="1"/>
  <c r="F11" i="10"/>
  <c r="C11" i="10"/>
  <c r="I11" i="9" l="1"/>
  <c r="F11" i="9"/>
  <c r="C11" i="9"/>
  <c r="I11" i="8" l="1"/>
  <c r="I8" i="8"/>
  <c r="I8" i="9" s="1"/>
  <c r="I8" i="10" s="1"/>
  <c r="I8" i="11" s="1"/>
  <c r="I8" i="12" s="1"/>
  <c r="I8" i="13" s="1"/>
  <c r="I8" i="14" s="1"/>
  <c r="I8" i="15" s="1"/>
  <c r="I8" i="16" s="1"/>
  <c r="I8" i="17" s="1"/>
  <c r="I8" i="18" s="1"/>
  <c r="F8" i="8"/>
  <c r="F8" i="9" s="1"/>
  <c r="F8" i="10" s="1"/>
  <c r="F8" i="11" s="1"/>
  <c r="F8" i="12" s="1"/>
  <c r="F8" i="13" s="1"/>
  <c r="F8" i="14" s="1"/>
  <c r="F8" i="15" s="1"/>
  <c r="F8" i="16" s="1"/>
  <c r="F8" i="17" s="1"/>
  <c r="F8" i="18" s="1"/>
  <c r="C8" i="8"/>
  <c r="C8" i="9" s="1"/>
  <c r="C8" i="10" s="1"/>
  <c r="C8" i="11" s="1"/>
  <c r="C8" i="12" s="1"/>
  <c r="C8" i="13" s="1"/>
  <c r="C8" i="14" s="1"/>
  <c r="C8" i="15" s="1"/>
  <c r="C8" i="16" s="1"/>
  <c r="C8" i="17" s="1"/>
  <c r="C8" i="18" s="1"/>
  <c r="I7" i="8"/>
  <c r="I7" i="9" s="1"/>
  <c r="I7" i="10" s="1"/>
  <c r="I7" i="11" s="1"/>
  <c r="I7" i="12" s="1"/>
  <c r="I7" i="13" s="1"/>
  <c r="F7" i="8"/>
  <c r="F7" i="9" s="1"/>
  <c r="F7" i="10" s="1"/>
  <c r="F7" i="11" s="1"/>
  <c r="F7" i="12" s="1"/>
  <c r="F7" i="13" s="1"/>
  <c r="F7" i="14" s="1"/>
  <c r="F7" i="15" s="1"/>
  <c r="F7" i="16" s="1"/>
  <c r="F7" i="17" s="1"/>
  <c r="F7" i="18" s="1"/>
  <c r="C7" i="8"/>
  <c r="C7" i="9" s="1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<sst xmlns="http://schemas.openxmlformats.org/spreadsheetml/2006/main" count="396" uniqueCount="36">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</sst>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tabSelected="1" view="pageBreakPreview" zoomScale="98" zoomScaleNormal="100" zoomScaleSheetLayoutView="98" workbookViewId="0">
      <selection activeCell="C7" sqref="C7:C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20"/>
      <c r="O6" s="20"/>
      <c r="P6" s="20"/>
    </row>
    <row r="7" spans="1:16" x14ac:dyDescent="0.3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</row>
    <row r="8" spans="1:16" x14ac:dyDescent="0.3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'январь 2020'!C7+6</f>
        <v>75</v>
      </c>
      <c r="D7" s="6"/>
      <c r="E7" s="6"/>
      <c r="F7" s="10">
        <f>'январь 2020'!F7+90</f>
        <v>1098</v>
      </c>
      <c r="G7" s="6"/>
      <c r="H7" s="6"/>
      <c r="I7" s="7">
        <f>'январь 2020'!I7+3.3/1.2</f>
        <v>65.232275000000001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2020'!C8+1</f>
        <v>25</v>
      </c>
      <c r="D8" s="6"/>
      <c r="E8" s="6"/>
      <c r="F8" s="10">
        <f>'январь 2020'!F8+30</f>
        <v>810</v>
      </c>
      <c r="G8" s="6"/>
      <c r="H8" s="6"/>
      <c r="I8" s="7">
        <f>'январь 2020'!I8+12.54046/1.2</f>
        <v>280.02376666666669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'февраль 2019'!C7+2</f>
        <v>77</v>
      </c>
      <c r="D7" s="6"/>
      <c r="E7" s="6"/>
      <c r="F7" s="10">
        <f>'февраль 2019'!F7+27</f>
        <v>1125</v>
      </c>
      <c r="G7" s="6"/>
      <c r="H7" s="6"/>
      <c r="I7" s="7">
        <f>'февраль 2019'!I7+1.1/1.2</f>
        <v>66.148941666666673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25</v>
      </c>
      <c r="D8" s="6"/>
      <c r="E8" s="6"/>
      <c r="F8" s="10">
        <f>'февраль 2019'!F8</f>
        <v>810</v>
      </c>
      <c r="G8" s="6"/>
      <c r="H8" s="6"/>
      <c r="I8" s="7">
        <f>'февраль 2019'!I8</f>
        <v>280.02376666666669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28.8" x14ac:dyDescent="0.3">
      <c r="A4" s="25"/>
      <c r="B4" s="25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'март 2019'!C7+26</f>
        <v>103</v>
      </c>
      <c r="D7" s="6"/>
      <c r="E7" s="6"/>
      <c r="F7" s="10">
        <f>'март 2019'!F7+380</f>
        <v>1505</v>
      </c>
      <c r="G7" s="6"/>
      <c r="H7" s="6"/>
      <c r="I7" s="7">
        <f>'март 2019'!I7+26.37746/1.2</f>
        <v>88.130158333333341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27</v>
      </c>
      <c r="D8" s="6"/>
      <c r="E8" s="6"/>
      <c r="F8" s="10">
        <f>'март 2019'!F8+55</f>
        <v>865</v>
      </c>
      <c r="G8" s="6"/>
      <c r="H8" s="6"/>
      <c r="I8" s="7">
        <f>'март 2019'!I8+16.5451/1.2</f>
        <v>293.81135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'апрель 2019'!C7+8</f>
        <v>111</v>
      </c>
      <c r="D7" s="6"/>
      <c r="E7" s="6"/>
      <c r="F7" s="10">
        <f>'апрель 2019'!F7+15*6+15</f>
        <v>1610</v>
      </c>
      <c r="G7" s="6"/>
      <c r="H7" s="6"/>
      <c r="I7" s="7">
        <f>'апрель 2019'!I7+8*0.55/1.2</f>
        <v>91.796825000000013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28</v>
      </c>
      <c r="D8" s="6"/>
      <c r="E8" s="6"/>
      <c r="F8" s="10">
        <f>'апрель 2019'!F8+30</f>
        <v>895</v>
      </c>
      <c r="G8" s="6"/>
      <c r="H8" s="6"/>
      <c r="I8" s="7">
        <f>'апрель 2019'!I8+12.62746/1.2</f>
        <v>304.33423333333332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'май 2019'!C7+6</f>
        <v>117</v>
      </c>
      <c r="D7" s="6"/>
      <c r="E7" s="6"/>
      <c r="F7" s="10">
        <f>'май 2019'!F7+90</f>
        <v>1700</v>
      </c>
      <c r="G7" s="6"/>
      <c r="H7" s="6"/>
      <c r="I7" s="7">
        <f>'май 2019'!I7+6*0.55/1.2</f>
        <v>94.546825000000013</v>
      </c>
      <c r="J7" s="6"/>
      <c r="K7" s="6"/>
    </row>
    <row r="8" spans="1:16" x14ac:dyDescent="0.3">
      <c r="A8" s="13">
        <v>2</v>
      </c>
      <c r="B8" s="6" t="s">
        <v>11</v>
      </c>
      <c r="C8" s="6">
        <f>'май 2019'!C8+1</f>
        <v>29</v>
      </c>
      <c r="D8" s="6"/>
      <c r="E8" s="6"/>
      <c r="F8" s="10">
        <f>'май 2019'!F8+25</f>
        <v>920</v>
      </c>
      <c r="G8" s="6"/>
      <c r="H8" s="6"/>
      <c r="I8" s="7">
        <f>'май 2019'!I8+12.62746/1.2</f>
        <v>314.85711666666663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'июнь 2019'!C7+6</f>
        <v>123</v>
      </c>
      <c r="D7" s="6"/>
      <c r="E7" s="6"/>
      <c r="F7" s="10">
        <f>'июнь 2019'!F7+76</f>
        <v>1776</v>
      </c>
      <c r="G7" s="6"/>
      <c r="H7" s="6"/>
      <c r="I7" s="7">
        <f>'июнь 2019'!I7+6*0.55/1.2</f>
        <v>97.296825000000013</v>
      </c>
      <c r="J7" s="6"/>
      <c r="K7" s="6"/>
    </row>
    <row r="8" spans="1:16" x14ac:dyDescent="0.3">
      <c r="A8" s="13">
        <v>2</v>
      </c>
      <c r="B8" s="6" t="s">
        <v>11</v>
      </c>
      <c r="C8" s="6">
        <f>'июнь 2019'!C8+1</f>
        <v>30</v>
      </c>
      <c r="D8" s="6"/>
      <c r="E8" s="6"/>
      <c r="F8" s="10">
        <f>'июнь 2019'!F8+30</f>
        <v>950</v>
      </c>
      <c r="G8" s="6"/>
      <c r="H8" s="6"/>
      <c r="I8" s="7">
        <f>'июнь 2019'!I8+12.62746/1.2</f>
        <v>325.37999999999994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471.64732499999997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565.97678999999994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'июль 2019'!C7+17</f>
        <v>140</v>
      </c>
      <c r="D7" s="6"/>
      <c r="E7" s="6"/>
      <c r="F7" s="10">
        <f>'июль 2019'!F7+255</f>
        <v>2031</v>
      </c>
      <c r="G7" s="6"/>
      <c r="H7" s="6"/>
      <c r="I7" s="7">
        <f>'июль 2019'!I7+0.55*17/1.2</f>
        <v>105.08849166666668</v>
      </c>
      <c r="J7" s="6"/>
      <c r="K7" s="6"/>
    </row>
    <row r="8" spans="1:16" x14ac:dyDescent="0.3">
      <c r="A8" s="15">
        <v>2</v>
      </c>
      <c r="B8" s="6" t="s">
        <v>11</v>
      </c>
      <c r="C8" s="6">
        <f>'июль 2019'!C8+3</f>
        <v>33</v>
      </c>
      <c r="D8" s="6"/>
      <c r="E8" s="6"/>
      <c r="F8" s="10">
        <f>'июль 2019'!F8+360</f>
        <v>1310</v>
      </c>
      <c r="G8" s="6"/>
      <c r="H8" s="6"/>
      <c r="I8" s="7">
        <f>'июль 2019'!I8+138.51684/1.2</f>
        <v>440.81069999999994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5">
        <v>3</v>
      </c>
      <c r="B11" s="6" t="s">
        <v>13</v>
      </c>
      <c r="C11" s="6">
        <f>'июль 2019'!C11</f>
        <v>1</v>
      </c>
      <c r="D11" s="6"/>
      <c r="E11" s="6"/>
      <c r="F11" s="10">
        <f>'июль 2019'!F11</f>
        <v>200</v>
      </c>
      <c r="G11" s="6"/>
      <c r="H11" s="6"/>
      <c r="I11" s="7">
        <f>'июль 2019'!I11</f>
        <v>48.970500000000001</v>
      </c>
      <c r="J11" s="6"/>
      <c r="K11" s="6"/>
      <c r="M11" s="14">
        <f>I7+I8+I11</f>
        <v>594.86969166666665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713.84362999999996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3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'август 2019'!C7+24</f>
        <v>164</v>
      </c>
      <c r="D7" s="6"/>
      <c r="E7" s="6"/>
      <c r="F7" s="10">
        <f>'август 2019'!F7+351</f>
        <v>2382</v>
      </c>
      <c r="G7" s="6"/>
      <c r="H7" s="6"/>
      <c r="I7" s="7">
        <f>'август 2019'!I7+24*0.55/1.2</f>
        <v>116.08849166666668</v>
      </c>
      <c r="J7" s="6"/>
      <c r="K7" s="6"/>
    </row>
    <row r="8" spans="1:16" x14ac:dyDescent="0.3">
      <c r="A8" s="16">
        <v>2</v>
      </c>
      <c r="B8" s="6" t="s">
        <v>11</v>
      </c>
      <c r="C8" s="6">
        <f>'август 2019'!C8+2</f>
        <v>35</v>
      </c>
      <c r="D8" s="6"/>
      <c r="E8" s="6"/>
      <c r="F8" s="10">
        <f>'август 2019'!F8+130</f>
        <v>1440</v>
      </c>
      <c r="G8" s="6"/>
      <c r="H8" s="6"/>
      <c r="I8" s="7">
        <f>'август 2019'!I8+25.25492/1.2</f>
        <v>461.85646666666662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6">
        <v>3</v>
      </c>
      <c r="B11" s="6" t="s">
        <v>13</v>
      </c>
      <c r="C11" s="6">
        <f>'август 2019'!C11</f>
        <v>1</v>
      </c>
      <c r="D11" s="6"/>
      <c r="E11" s="6"/>
      <c r="F11" s="10">
        <f>'август 2019'!F11</f>
        <v>200</v>
      </c>
      <c r="G11" s="6"/>
      <c r="H11" s="6"/>
      <c r="I11" s="7">
        <f>'август 2019'!I11</f>
        <v>48.970500000000001</v>
      </c>
      <c r="J11" s="6"/>
      <c r="K11" s="6"/>
      <c r="M11" s="14">
        <f>I7+I8+I11</f>
        <v>626.91545833333328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752.29854999999986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3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'сентябрь 2019'!C7+33</f>
        <v>197</v>
      </c>
      <c r="D7" s="6"/>
      <c r="E7" s="6"/>
      <c r="F7" s="10">
        <f>'сентябрь 2019'!F7+490</f>
        <v>2872</v>
      </c>
      <c r="G7" s="6"/>
      <c r="H7" s="6"/>
      <c r="I7" s="7">
        <f>'сентябрь 2019'!I7+42.30492/1.2</f>
        <v>151.34259166666669</v>
      </c>
      <c r="J7" s="6"/>
      <c r="K7" s="6"/>
    </row>
    <row r="8" spans="1:16" x14ac:dyDescent="0.3">
      <c r="A8" s="17">
        <v>2</v>
      </c>
      <c r="B8" s="6" t="s">
        <v>11</v>
      </c>
      <c r="C8" s="6">
        <f>'сентябрь 2019'!C8+1</f>
        <v>36</v>
      </c>
      <c r="D8" s="6"/>
      <c r="E8" s="6"/>
      <c r="F8" s="10">
        <f>'сентябрь 2019'!F8+45</f>
        <v>1485</v>
      </c>
      <c r="G8" s="6"/>
      <c r="H8" s="6"/>
      <c r="I8" s="7">
        <f>'сентябрь 2019'!I8+17.62938/1.2</f>
        <v>476.54761666666661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7">
        <v>3</v>
      </c>
      <c r="B11" s="6" t="s">
        <v>13</v>
      </c>
      <c r="C11" s="6">
        <f>'сентябрь 2019'!C11</f>
        <v>1</v>
      </c>
      <c r="D11" s="6"/>
      <c r="E11" s="6"/>
      <c r="F11" s="10">
        <f>'сентябрь 2019'!F11</f>
        <v>200</v>
      </c>
      <c r="G11" s="6"/>
      <c r="H11" s="6"/>
      <c r="I11" s="7">
        <f>'сентябрь 2019'!I11</f>
        <v>48.970500000000001</v>
      </c>
      <c r="J11" s="6"/>
      <c r="K11" s="6"/>
      <c r="M11" s="14">
        <f>I7+I8+I11</f>
        <v>676.86070833333326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812.23284999999987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3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'октябрь 2019'!C7+17</f>
        <v>214</v>
      </c>
      <c r="D7" s="6"/>
      <c r="E7" s="6"/>
      <c r="F7" s="10">
        <f>'октябрь 2019'!F7+255</f>
        <v>3127</v>
      </c>
      <c r="G7" s="6"/>
      <c r="H7" s="6"/>
      <c r="I7" s="7">
        <f>'октябрь 2019'!I7+9.35/1.2</f>
        <v>159.13425833333335</v>
      </c>
      <c r="J7" s="6"/>
      <c r="K7" s="6"/>
    </row>
    <row r="8" spans="1:16" x14ac:dyDescent="0.3">
      <c r="A8" s="18">
        <v>2</v>
      </c>
      <c r="B8" s="6" t="s">
        <v>11</v>
      </c>
      <c r="C8" s="6">
        <f>'октябрь 2019'!C8+3</f>
        <v>39</v>
      </c>
      <c r="D8" s="6"/>
      <c r="E8" s="6"/>
      <c r="F8" s="10">
        <f>'октябрь 2019'!F8+155</f>
        <v>1640</v>
      </c>
      <c r="G8" s="6"/>
      <c r="H8" s="6"/>
      <c r="I8" s="7">
        <f>'октябрь 2019'!I8+64.43132/1.2</f>
        <v>530.24038333333328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8">
        <v>3</v>
      </c>
      <c r="B11" s="6" t="s">
        <v>13</v>
      </c>
      <c r="C11" s="6">
        <f>'октябрь 2019'!C11</f>
        <v>1</v>
      </c>
      <c r="D11" s="6"/>
      <c r="E11" s="6"/>
      <c r="F11" s="10">
        <f>'октябрь 2019'!F11</f>
        <v>200</v>
      </c>
      <c r="G11" s="6"/>
      <c r="H11" s="6"/>
      <c r="I11" s="7">
        <f>'октябрь 2019'!I11</f>
        <v>48.970500000000001</v>
      </c>
      <c r="J11" s="6"/>
      <c r="K11" s="6"/>
      <c r="M11" s="14">
        <f>I7+I8+I11</f>
        <v>738.34514166666668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886.01417000000004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3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3">
      <c r="A3" s="25" t="s">
        <v>3</v>
      </c>
      <c r="B3" s="25"/>
      <c r="C3" s="26" t="s">
        <v>25</v>
      </c>
      <c r="D3" s="25"/>
      <c r="E3" s="25"/>
      <c r="F3" s="25" t="s">
        <v>5</v>
      </c>
      <c r="G3" s="25"/>
      <c r="H3" s="25"/>
      <c r="I3" s="26" t="s">
        <v>24</v>
      </c>
      <c r="J3" s="25"/>
      <c r="K3" s="25"/>
    </row>
    <row r="4" spans="1:16" ht="28.8" x14ac:dyDescent="0.3">
      <c r="A4" s="25"/>
      <c r="B4" s="25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3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3">
      <c r="A7" s="6"/>
      <c r="B7" s="5" t="s">
        <v>10</v>
      </c>
      <c r="C7" s="6">
        <f>'ноябрь 2019'!C7+28</f>
        <v>242</v>
      </c>
      <c r="D7" s="6"/>
      <c r="E7" s="6"/>
      <c r="F7" s="10">
        <f>'ноябрь 2019'!F7+410</f>
        <v>3537</v>
      </c>
      <c r="G7" s="6"/>
      <c r="H7" s="6"/>
      <c r="I7" s="7">
        <f>'ноябрь 2019'!I7+15.4/1.2</f>
        <v>171.96759166666669</v>
      </c>
      <c r="J7" s="6"/>
      <c r="K7" s="6"/>
    </row>
    <row r="8" spans="1:16" x14ac:dyDescent="0.3">
      <c r="A8" s="19">
        <v>2</v>
      </c>
      <c r="B8" s="6" t="s">
        <v>11</v>
      </c>
      <c r="C8" s="6">
        <f>'ноябрь 2019'!C8+5</f>
        <v>44</v>
      </c>
      <c r="D8" s="6"/>
      <c r="E8" s="6"/>
      <c r="F8" s="10">
        <f>'ноябрь 2019'!F8+155</f>
        <v>1795</v>
      </c>
      <c r="G8" s="6"/>
      <c r="H8" s="6"/>
      <c r="I8" s="7">
        <f>'ноябрь 2019'!I8+68.13922/1.2</f>
        <v>587.02306666666664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9">
        <v>3</v>
      </c>
      <c r="B11" s="6" t="s">
        <v>13</v>
      </c>
      <c r="C11" s="6">
        <f>'ноябрь 2019'!C11</f>
        <v>1</v>
      </c>
      <c r="D11" s="6"/>
      <c r="E11" s="6"/>
      <c r="F11" s="10">
        <f>'ноябрь 2019'!F11</f>
        <v>200</v>
      </c>
      <c r="G11" s="6"/>
      <c r="H11" s="6"/>
      <c r="I11" s="7">
        <f>'ноябрь 2019'!I11</f>
        <v>48.970500000000001</v>
      </c>
      <c r="J11" s="6"/>
      <c r="K11" s="6"/>
      <c r="M11" s="14">
        <f>I7+I8+I11</f>
        <v>807.9611583333334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969.55339000000004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3">
      <c r="A25" s="20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2020-02-04T08:27:23Z</dcterms:modified>
</cp:coreProperties>
</file>