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 tabRatio="672"/>
  </bookViews>
  <sheets>
    <sheet name="январь 2020" sheetId="8" r:id="rId1"/>
    <sheet name="февраль 2019" sheetId="9" state="hidden" r:id="rId2"/>
    <sheet name="март 2019" sheetId="10" state="hidden" r:id="rId3"/>
    <sheet name="апрель 2019" sheetId="11" state="hidden" r:id="rId4"/>
    <sheet name="май 2019" sheetId="12" state="hidden" r:id="rId5"/>
    <sheet name="июнь 2019" sheetId="13" state="hidden" r:id="rId6"/>
    <sheet name="июль 2019" sheetId="14" state="hidden" r:id="rId7"/>
    <sheet name="август 2019" sheetId="15" state="hidden" r:id="rId8"/>
    <sheet name="сентябрь 2019" sheetId="16" state="hidden" r:id="rId9"/>
    <sheet name="октябрь 2019" sheetId="18" state="hidden" r:id="rId10"/>
    <sheet name="ноябрь 2019" sheetId="19" state="hidden" r:id="rId11"/>
    <sheet name="декабрь 2019" sheetId="20" state="hidden" r:id="rId12"/>
  </sheets>
  <definedNames>
    <definedName name="_xlnm.Print_Area" localSheetId="7">'август 2019'!$A$1:$H$26</definedName>
    <definedName name="_xlnm.Print_Area" localSheetId="3">'апрель 2019'!$A$1:$H$26</definedName>
    <definedName name="_xlnm.Print_Area" localSheetId="11">'декабрь 2019'!$A$1:$H$26</definedName>
    <definedName name="_xlnm.Print_Area" localSheetId="6">'июль 2019'!$A$1:$H$26</definedName>
    <definedName name="_xlnm.Print_Area" localSheetId="5">'июнь 2019'!$A$1:$H$26</definedName>
    <definedName name="_xlnm.Print_Area" localSheetId="4">'май 2019'!$A$1:$H$26</definedName>
    <definedName name="_xlnm.Print_Area" localSheetId="2">'март 2019'!$A$1:$H$26</definedName>
    <definedName name="_xlnm.Print_Area" localSheetId="10">'ноябрь 2019'!$A$1:$H$26</definedName>
    <definedName name="_xlnm.Print_Area" localSheetId="9">'октябрь 2019'!$A$1:$H$26</definedName>
    <definedName name="_xlnm.Print_Area" localSheetId="8">'сентябрь 2019'!$A$1:$H$26</definedName>
    <definedName name="_xlnm.Print_Area" localSheetId="1">'февраль 2019'!$A$1:$H$26</definedName>
    <definedName name="_xlnm.Print_Area" localSheetId="0">'январь 2020'!$A$1:$H$26</definedName>
  </definedNames>
  <calcPr calcId="145621"/>
</workbook>
</file>

<file path=xl/calcChain.xml><?xml version="1.0" encoding="utf-8"?>
<calcChain xmlns="http://schemas.openxmlformats.org/spreadsheetml/2006/main">
  <c r="G11" i="20" l="1"/>
  <c r="D11" i="20"/>
  <c r="C11" i="20"/>
  <c r="G11" i="19" l="1"/>
  <c r="D11" i="19"/>
  <c r="C11" i="19"/>
  <c r="C11" i="18" l="1"/>
  <c r="C11" i="16" l="1"/>
  <c r="C11" i="15" l="1"/>
  <c r="C11" i="14" l="1"/>
  <c r="C11" i="13" l="1"/>
  <c r="C11" i="12" l="1"/>
  <c r="C11" i="11" l="1"/>
  <c r="C11" i="10" l="1"/>
  <c r="F7" i="9" l="1"/>
  <c r="F7" i="10" s="1"/>
  <c r="F7" i="11" s="1"/>
  <c r="F7" i="12" s="1"/>
  <c r="F7" i="13" s="1"/>
  <c r="F7" i="14" s="1"/>
  <c r="F7" i="15" s="1"/>
  <c r="F7" i="16" s="1"/>
  <c r="F7" i="18" s="1"/>
  <c r="F7" i="19" s="1"/>
  <c r="F7" i="20" s="1"/>
  <c r="C7" i="9"/>
  <c r="C7" i="10" s="1"/>
  <c r="C7" i="11" s="1"/>
  <c r="C7" i="12" s="1"/>
  <c r="C7" i="13" s="1"/>
  <c r="C7" i="14" s="1"/>
  <c r="C7" i="15" s="1"/>
  <c r="C7" i="16" s="1"/>
  <c r="C7" i="18" s="1"/>
  <c r="C7" i="19" s="1"/>
  <c r="C7" i="20" s="1"/>
  <c r="F11" i="9"/>
  <c r="F11" i="10" s="1"/>
  <c r="F11" i="11" s="1"/>
  <c r="F11" i="12" s="1"/>
  <c r="F11" i="13" s="1"/>
  <c r="F11" i="14" s="1"/>
  <c r="F11" i="15" s="1"/>
  <c r="F11" i="16" s="1"/>
  <c r="F11" i="18" s="1"/>
  <c r="F11" i="19" s="1"/>
  <c r="F11" i="20" s="1"/>
  <c r="F8" i="9"/>
  <c r="F8" i="10" s="1"/>
  <c r="F8" i="11" s="1"/>
  <c r="F8" i="12" s="1"/>
  <c r="F8" i="13" s="1"/>
  <c r="F8" i="14" s="1"/>
  <c r="F8" i="15" s="1"/>
  <c r="F8" i="16" s="1"/>
  <c r="F8" i="18" s="1"/>
  <c r="F8" i="19" s="1"/>
  <c r="F8" i="20" s="1"/>
  <c r="C11" i="9"/>
  <c r="C8" i="9"/>
  <c r="C8" i="10" s="1"/>
  <c r="C8" i="11" s="1"/>
  <c r="C8" i="12" s="1"/>
  <c r="C8" i="13" s="1"/>
  <c r="C8" i="14" s="1"/>
  <c r="C8" i="15" s="1"/>
  <c r="C8" i="16" s="1"/>
  <c r="C8" i="18" s="1"/>
  <c r="C8" i="19" s="1"/>
  <c r="C8" i="20" s="1"/>
</calcChain>
</file>

<file path=xl/sharedStrings.xml><?xml version="1.0" encoding="utf-8"?>
<sst xmlns="http://schemas.openxmlformats.org/spreadsheetml/2006/main" count="360" uniqueCount="34">
  <si>
    <t>0,4 кВ</t>
  </si>
  <si>
    <t>1 - 20 кВ</t>
  </si>
  <si>
    <t>Категория заявителей</t>
  </si>
  <si>
    <t>Максимальная мощность (кВт)</t>
  </si>
  <si>
    <t>35 кВ и выше</t>
  </si>
  <si>
    <t>До 15 кВт - всего</t>
  </si>
  <si>
    <t>в том числе</t>
  </si>
  <si>
    <t>льготная категория &lt;*&gt;</t>
  </si>
  <si>
    <t>От 15 до 150 кВт - всего</t>
  </si>
  <si>
    <t>льготная категория &lt;**&gt;</t>
  </si>
  <si>
    <t>От 150 кВт до 670 кВт - всего</t>
  </si>
  <si>
    <t>по индивидуальному проекту</t>
  </si>
  <si>
    <t>От 670 кВт до 8900 кВт - всего</t>
  </si>
  <si>
    <t>От 8900 кВт - всего</t>
  </si>
  <si>
    <t>Объекты генерации</t>
  </si>
  <si>
    <t xml:space="preserve">Приложение N 9
к стандартам раскрытия информации
субъектами оптового и розничных
рынков электрической энергии
</t>
  </si>
  <si>
    <t>Количество заявок (штук)</t>
  </si>
  <si>
    <t xml:space="preserve"> </t>
  </si>
  <si>
    <t xml:space="preserve">&lt;*&gt; Заявители, оплачивающие технологическое присоединение своих энергопринимающих устройств в размере не более 550 рублей.
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
</t>
  </si>
  <si>
    <t>Директор ООО ЭСК "Энергия"                                                                                                                     А.В. Портнягин</t>
  </si>
  <si>
    <t>ИНФОРМАЦИЯ
о поданных заявках на технологическое присоединение ООО ЭСК "Энергия"
за январь-февраль 2019 года</t>
  </si>
  <si>
    <t>ИНФОРМАЦИЯ
о поданных заявках на технологическое присоединение ООО ЭСК "Энергия"
за январь-март 2019 года</t>
  </si>
  <si>
    <t>ИНФОРМАЦИЯ
о поданных заявках на технологическое присоединение ООО ЭСК "Энергия"
за январь-апрель 2019 года</t>
  </si>
  <si>
    <t>ИНФОРМАЦИЯ
о поданных заявках на технологическое присоединение ООО ЭСК "Энергия"
за январь-май 2019 года</t>
  </si>
  <si>
    <t>И.о. директора ООО ЭСК "Энергия"                                                                                                             А.А. Смертин</t>
  </si>
  <si>
    <t>ИНФОРМАЦИЯ
о поданных заявках на технологическое присоединение ООО ЭСК "Энергия"
за январь-июнь 2019 года</t>
  </si>
  <si>
    <t>ИНФОРМАЦИЯ
о поданных заявках на технологическое присоединение ООО ЭСК "Энергия"
за январь-июль 2019 года</t>
  </si>
  <si>
    <t>Директор ООО ЭСК "Энергия"                                                                                                             А.В. Портнягин</t>
  </si>
  <si>
    <t>ИНФОРМАЦИЯ
о поданных заявках на технологическое присоединение ООО ЭСК "Энергия"
за январь-август 2019 года</t>
  </si>
  <si>
    <t>ИНФОРМАЦИЯ
о поданных заявках на технологическое присоединение ООО ЭСК "Энергия"
за январь-сентябрь 2019 года</t>
  </si>
  <si>
    <t>ИНФОРМАЦИЯ
о поданных заявках на технологическое присоединение ООО ЭСК "Энергия"
за январь-октябрь 2019 года</t>
  </si>
  <si>
    <t>ИНФОРМАЦИЯ
о поданных заявках на технологическое присоединение ООО ЭСК "Энергия"
за январь-ноябрь 2019 года</t>
  </si>
  <si>
    <t>ИНФОРМАЦИЯ
о поданных заявках на технологическое присоединение ООО ЭСК "Энергия"
за январь-декабрь 2019 года</t>
  </si>
  <si>
    <t>ИНФОРМАЦИЯ
о поданных заявках на технологическое присоединение ООО ЭСК "Энергия"
за январь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</si>
</sst>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 indent="2"/>
    </xf>
    <xf numFmtId="0" fontId="2" fillId="0" borderId="1" xfId="1" applyBorder="1" applyAlignment="1">
      <alignment horizontal="left" vertical="center" wrapText="1" indent="2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tabSelected="1" view="pageBreakPreview" topLeftCell="A10" zoomScaleNormal="100" zoomScaleSheetLayoutView="100" workbookViewId="0">
      <selection activeCell="C7" sqref="C7:C11"/>
    </sheetView>
  </sheetViews>
  <sheetFormatPr defaultRowHeight="14.4" x14ac:dyDescent="0.3"/>
  <cols>
    <col min="2" max="2" width="42.5546875" customWidth="1"/>
  </cols>
  <sheetData>
    <row r="1" spans="1:13" ht="77.25" customHeight="1" x14ac:dyDescent="0.3">
      <c r="A1" s="19" t="s">
        <v>15</v>
      </c>
      <c r="B1" s="19"/>
      <c r="C1" s="19"/>
      <c r="D1" s="19"/>
      <c r="E1" s="19"/>
      <c r="F1" s="19"/>
      <c r="G1" s="19"/>
      <c r="H1" s="19"/>
    </row>
    <row r="2" spans="1:13" ht="64.5" customHeight="1" x14ac:dyDescent="0.3">
      <c r="A2" s="20" t="s">
        <v>33</v>
      </c>
      <c r="B2" s="20"/>
      <c r="C2" s="20"/>
      <c r="D2" s="20"/>
      <c r="E2" s="20"/>
      <c r="F2" s="20"/>
      <c r="G2" s="20"/>
      <c r="H2" s="20"/>
    </row>
    <row r="3" spans="1:13" ht="30" customHeight="1" x14ac:dyDescent="0.3">
      <c r="A3" s="23" t="s">
        <v>2</v>
      </c>
      <c r="B3" s="23"/>
      <c r="C3" s="23" t="s">
        <v>16</v>
      </c>
      <c r="D3" s="23"/>
      <c r="E3" s="23"/>
      <c r="F3" s="23" t="s">
        <v>3</v>
      </c>
      <c r="G3" s="23"/>
      <c r="H3" s="23"/>
    </row>
    <row r="4" spans="1:13" ht="28.8" x14ac:dyDescent="0.3">
      <c r="A4" s="23"/>
      <c r="B4" s="23"/>
      <c r="C4" s="1" t="s">
        <v>0</v>
      </c>
      <c r="D4" s="1" t="s">
        <v>1</v>
      </c>
      <c r="E4" s="1" t="s">
        <v>4</v>
      </c>
      <c r="F4" s="1" t="s">
        <v>0</v>
      </c>
      <c r="G4" s="1" t="s">
        <v>1</v>
      </c>
      <c r="H4" s="1" t="s">
        <v>4</v>
      </c>
    </row>
    <row r="5" spans="1:13" x14ac:dyDescent="0.3">
      <c r="A5" s="1">
        <v>1</v>
      </c>
      <c r="B5" s="2" t="s">
        <v>5</v>
      </c>
      <c r="C5" s="2"/>
      <c r="D5" s="2"/>
      <c r="E5" s="2"/>
      <c r="F5" s="2"/>
      <c r="G5" s="2"/>
      <c r="H5" s="2"/>
    </row>
    <row r="6" spans="1:13" x14ac:dyDescent="0.3">
      <c r="A6" s="2"/>
      <c r="B6" s="3" t="s">
        <v>6</v>
      </c>
      <c r="C6" s="2"/>
      <c r="D6" s="2"/>
      <c r="E6" s="2"/>
      <c r="F6" s="2"/>
      <c r="G6" s="2"/>
      <c r="H6" s="2"/>
    </row>
    <row r="7" spans="1:13" x14ac:dyDescent="0.3">
      <c r="A7" s="2"/>
      <c r="B7" s="4" t="s">
        <v>7</v>
      </c>
      <c r="C7" s="2">
        <v>29</v>
      </c>
      <c r="D7" s="2"/>
      <c r="E7" s="2"/>
      <c r="F7" s="5">
        <v>363</v>
      </c>
      <c r="G7" s="5"/>
      <c r="H7" s="2"/>
    </row>
    <row r="8" spans="1:13" x14ac:dyDescent="0.3">
      <c r="A8" s="1">
        <v>2</v>
      </c>
      <c r="B8" s="2" t="s">
        <v>8</v>
      </c>
      <c r="C8" s="5">
        <v>9</v>
      </c>
      <c r="D8" s="5"/>
      <c r="E8" s="5"/>
      <c r="F8" s="5">
        <v>270</v>
      </c>
      <c r="G8" s="5"/>
      <c r="H8" s="2"/>
    </row>
    <row r="9" spans="1:13" x14ac:dyDescent="0.3">
      <c r="A9" s="2"/>
      <c r="B9" s="3" t="s">
        <v>6</v>
      </c>
      <c r="C9" s="2"/>
      <c r="D9" s="2"/>
      <c r="E9" s="2"/>
      <c r="F9" s="2"/>
      <c r="G9" s="2"/>
      <c r="H9" s="2"/>
    </row>
    <row r="10" spans="1:13" x14ac:dyDescent="0.3">
      <c r="A10" s="2"/>
      <c r="B10" s="4" t="s">
        <v>9</v>
      </c>
      <c r="C10" s="2"/>
      <c r="D10" s="2"/>
      <c r="E10" s="2"/>
      <c r="F10" s="2"/>
      <c r="G10" s="2"/>
      <c r="H10" s="2"/>
    </row>
    <row r="11" spans="1:13" x14ac:dyDescent="0.3">
      <c r="A11" s="1">
        <v>3</v>
      </c>
      <c r="B11" s="2" t="s">
        <v>10</v>
      </c>
      <c r="C11" s="2">
        <v>1</v>
      </c>
      <c r="D11" s="2"/>
      <c r="E11" s="2"/>
      <c r="F11" s="2">
        <v>525</v>
      </c>
      <c r="G11" s="5"/>
      <c r="H11" s="2"/>
    </row>
    <row r="12" spans="1:13" x14ac:dyDescent="0.3">
      <c r="A12" s="2"/>
      <c r="B12" s="3" t="s">
        <v>6</v>
      </c>
      <c r="C12" s="2"/>
      <c r="D12" s="2"/>
      <c r="E12" s="2"/>
      <c r="F12" s="2"/>
      <c r="G12" s="2"/>
      <c r="H12" s="2"/>
      <c r="M12" t="s">
        <v>17</v>
      </c>
    </row>
    <row r="13" spans="1:13" x14ac:dyDescent="0.3">
      <c r="A13" s="2"/>
      <c r="B13" s="3" t="s">
        <v>11</v>
      </c>
      <c r="C13" s="2"/>
      <c r="D13" s="2"/>
      <c r="E13" s="2"/>
      <c r="F13" s="2"/>
      <c r="G13" s="2"/>
      <c r="H13" s="2"/>
    </row>
    <row r="14" spans="1:13" x14ac:dyDescent="0.3">
      <c r="A14" s="1">
        <v>4</v>
      </c>
      <c r="B14" s="2" t="s">
        <v>12</v>
      </c>
      <c r="C14" s="2"/>
      <c r="D14" s="6"/>
      <c r="E14" s="2"/>
      <c r="F14" s="2"/>
      <c r="G14" s="5"/>
      <c r="H14" s="2"/>
    </row>
    <row r="15" spans="1:13" x14ac:dyDescent="0.3">
      <c r="A15" s="2"/>
      <c r="B15" s="3" t="s">
        <v>6</v>
      </c>
      <c r="C15" s="2"/>
      <c r="D15" s="2"/>
      <c r="E15" s="2"/>
      <c r="F15" s="2"/>
      <c r="G15" s="2"/>
      <c r="H15" s="2"/>
    </row>
    <row r="16" spans="1:13" x14ac:dyDescent="0.3">
      <c r="A16" s="2"/>
      <c r="B16" s="3" t="s">
        <v>11</v>
      </c>
      <c r="C16" s="2"/>
      <c r="D16" s="2"/>
      <c r="E16" s="2"/>
      <c r="F16" s="2"/>
      <c r="G16" s="2"/>
      <c r="H16" s="2"/>
    </row>
    <row r="17" spans="1:11" x14ac:dyDescent="0.3">
      <c r="A17" s="1">
        <v>5</v>
      </c>
      <c r="B17" s="2" t="s">
        <v>13</v>
      </c>
      <c r="C17" s="2"/>
      <c r="D17" s="2"/>
      <c r="E17" s="2"/>
      <c r="F17" s="2"/>
      <c r="G17" s="2"/>
      <c r="H17" s="2"/>
    </row>
    <row r="18" spans="1:11" x14ac:dyDescent="0.3">
      <c r="A18" s="2"/>
      <c r="B18" s="3" t="s">
        <v>6</v>
      </c>
      <c r="C18" s="2"/>
      <c r="D18" s="2"/>
      <c r="E18" s="2"/>
      <c r="F18" s="2"/>
      <c r="G18" s="2"/>
      <c r="H18" s="2"/>
    </row>
    <row r="19" spans="1:11" x14ac:dyDescent="0.3">
      <c r="A19" s="2"/>
      <c r="B19" s="3" t="s">
        <v>11</v>
      </c>
      <c r="C19" s="2"/>
      <c r="D19" s="2"/>
      <c r="E19" s="2"/>
      <c r="F19" s="2"/>
      <c r="G19" s="2"/>
      <c r="H19" s="2"/>
    </row>
    <row r="20" spans="1:11" x14ac:dyDescent="0.3">
      <c r="A20" s="1">
        <v>6</v>
      </c>
      <c r="B20" s="2" t="s">
        <v>14</v>
      </c>
      <c r="C20" s="2"/>
      <c r="D20" s="2"/>
      <c r="E20" s="2"/>
      <c r="F20" s="2"/>
      <c r="G20" s="2"/>
      <c r="H20" s="2"/>
    </row>
    <row r="23" spans="1:11" ht="147" customHeight="1" x14ac:dyDescent="0.3">
      <c r="A23" s="22" t="s">
        <v>18</v>
      </c>
      <c r="B23" s="22"/>
      <c r="C23" s="22"/>
      <c r="D23" s="22"/>
      <c r="E23" s="22"/>
      <c r="F23" s="22"/>
      <c r="G23" s="22"/>
      <c r="H23" s="22"/>
      <c r="I23" s="7"/>
      <c r="J23" s="7"/>
      <c r="K23" s="7"/>
    </row>
    <row r="26" spans="1:11" x14ac:dyDescent="0.3">
      <c r="A26" s="21" t="s">
        <v>19</v>
      </c>
      <c r="B26" s="21"/>
      <c r="C26" s="21"/>
      <c r="D26" s="21"/>
      <c r="E26" s="21"/>
      <c r="F26" s="21"/>
      <c r="G26" s="21"/>
      <c r="H26" s="21"/>
    </row>
  </sheetData>
  <mergeCells count="7">
    <mergeCell ref="A1:H1"/>
    <mergeCell ref="A2:H2"/>
    <mergeCell ref="A26:H26"/>
    <mergeCell ref="A23:H23"/>
    <mergeCell ref="A3:B4"/>
    <mergeCell ref="C3:E3"/>
    <mergeCell ref="F3:H3"/>
  </mergeCells>
  <hyperlinks>
    <hyperlink ref="B7" r:id="rId1" display="consultantplus://offline/ref=2B68D365C87DD12C3005D9B461515A31DC59046575EDA8B88471CB77745D0FE2FE0F07D2C424YAQ0F"/>
    <hyperlink ref="B10" r:id="rId2" display="consultantplus://offline/ref=2B68D365C87DD12C3005D9B461515A31DC59046575EDA8B88471CB77745D0FE2FE0F07D2C424YAQFF"/>
  </hyperlinks>
  <pageMargins left="0.70866141732283472" right="0.70866141732283472" top="0.74803149606299213" bottom="0.74803149606299213" header="0.31496062992125984" footer="0.31496062992125984"/>
  <pageSetup paperSize="9" scale="83" orientation="portrait" r:id="rId3"/>
  <colBreaks count="1" manualBreakCount="1">
    <brk id="8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view="pageBreakPreview" zoomScaleNormal="100" zoomScaleSheetLayoutView="100" workbookViewId="0">
      <selection activeCell="F7" sqref="F7:F11"/>
    </sheetView>
  </sheetViews>
  <sheetFormatPr defaultRowHeight="14.4" x14ac:dyDescent="0.3"/>
  <cols>
    <col min="2" max="2" width="42.5546875" customWidth="1"/>
  </cols>
  <sheetData>
    <row r="1" spans="1:13" ht="77.25" customHeight="1" x14ac:dyDescent="0.3">
      <c r="A1" s="19" t="s">
        <v>15</v>
      </c>
      <c r="B1" s="19"/>
      <c r="C1" s="19"/>
      <c r="D1" s="19"/>
      <c r="E1" s="19"/>
      <c r="F1" s="19"/>
      <c r="G1" s="19"/>
      <c r="H1" s="19"/>
    </row>
    <row r="2" spans="1:13" ht="64.5" customHeight="1" x14ac:dyDescent="0.3">
      <c r="A2" s="20" t="s">
        <v>30</v>
      </c>
      <c r="B2" s="20"/>
      <c r="C2" s="20"/>
      <c r="D2" s="20"/>
      <c r="E2" s="20"/>
      <c r="F2" s="20"/>
      <c r="G2" s="20"/>
      <c r="H2" s="20"/>
    </row>
    <row r="3" spans="1:13" ht="30" customHeight="1" x14ac:dyDescent="0.3">
      <c r="A3" s="23" t="s">
        <v>2</v>
      </c>
      <c r="B3" s="23"/>
      <c r="C3" s="23" t="s">
        <v>16</v>
      </c>
      <c r="D3" s="23"/>
      <c r="E3" s="23"/>
      <c r="F3" s="23" t="s">
        <v>3</v>
      </c>
      <c r="G3" s="23"/>
      <c r="H3" s="23"/>
    </row>
    <row r="4" spans="1:13" ht="28.8" x14ac:dyDescent="0.3">
      <c r="A4" s="23"/>
      <c r="B4" s="23"/>
      <c r="C4" s="16" t="s">
        <v>0</v>
      </c>
      <c r="D4" s="16" t="s">
        <v>1</v>
      </c>
      <c r="E4" s="16" t="s">
        <v>4</v>
      </c>
      <c r="F4" s="16" t="s">
        <v>0</v>
      </c>
      <c r="G4" s="16" t="s">
        <v>1</v>
      </c>
      <c r="H4" s="16" t="s">
        <v>4</v>
      </c>
    </row>
    <row r="5" spans="1:13" x14ac:dyDescent="0.3">
      <c r="A5" s="16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3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3">
      <c r="A7" s="5"/>
      <c r="B7" s="4" t="s">
        <v>7</v>
      </c>
      <c r="C7" s="5">
        <f>'сентябрь 2019'!C7+21</f>
        <v>234</v>
      </c>
      <c r="D7" s="5"/>
      <c r="E7" s="5"/>
      <c r="F7" s="10">
        <f>'сентябрь 2019'!F7+269</f>
        <v>3661</v>
      </c>
      <c r="G7" s="5"/>
      <c r="H7" s="5"/>
    </row>
    <row r="8" spans="1:13" x14ac:dyDescent="0.3">
      <c r="A8" s="16">
        <v>2</v>
      </c>
      <c r="B8" s="5" t="s">
        <v>8</v>
      </c>
      <c r="C8" s="5">
        <f>'сентябрь 2019'!C8+3</f>
        <v>30</v>
      </c>
      <c r="D8" s="5"/>
      <c r="E8" s="5"/>
      <c r="F8" s="10">
        <f>'сентябрь 2019'!F8+105</f>
        <v>1255</v>
      </c>
      <c r="G8" s="5"/>
      <c r="H8" s="5"/>
    </row>
    <row r="9" spans="1:13" x14ac:dyDescent="0.3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3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3">
      <c r="A11" s="16">
        <v>3</v>
      </c>
      <c r="B11" s="5" t="s">
        <v>10</v>
      </c>
      <c r="C11" s="5">
        <f>'сентябрь 2019'!C11</f>
        <v>4</v>
      </c>
      <c r="D11" s="5">
        <v>1</v>
      </c>
      <c r="E11" s="5"/>
      <c r="F11" s="10">
        <f>'сентябрь 2019'!F11</f>
        <v>1700</v>
      </c>
      <c r="G11" s="10">
        <v>400</v>
      </c>
      <c r="H11" s="5"/>
    </row>
    <row r="12" spans="1:13" x14ac:dyDescent="0.3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3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3">
      <c r="A14" s="16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3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3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3">
      <c r="A17" s="16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3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3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3">
      <c r="A20" s="16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3">
      <c r="A23" s="22" t="s">
        <v>18</v>
      </c>
      <c r="B23" s="22"/>
      <c r="C23" s="22"/>
      <c r="D23" s="22"/>
      <c r="E23" s="22"/>
      <c r="F23" s="22"/>
      <c r="G23" s="22"/>
      <c r="H23" s="22"/>
      <c r="I23" s="7"/>
      <c r="J23" s="7"/>
      <c r="K23" s="7"/>
    </row>
    <row r="26" spans="1:11" x14ac:dyDescent="0.3">
      <c r="A26" s="21" t="s">
        <v>27</v>
      </c>
      <c r="B26" s="21"/>
      <c r="C26" s="21"/>
      <c r="D26" s="21"/>
      <c r="E26" s="21"/>
      <c r="F26" s="21"/>
      <c r="G26" s="21"/>
      <c r="H26" s="21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/>
    <hyperlink ref="B10" r:id="rId2" display="consultantplus://offline/ref=2B68D365C87DD12C3005D9B461515A31DC59046575EDA8B88471CB77745D0FE2FE0F07D2C424YAQFF"/>
  </hyperlinks>
  <pageMargins left="0.70866141732283472" right="0.70866141732283472" top="0.74803149606299213" bottom="0.74803149606299213" header="0.31496062992125984" footer="0.31496062992125984"/>
  <pageSetup paperSize="9" scale="83" orientation="portrait" r:id="rId3"/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view="pageBreakPreview" zoomScaleNormal="100" zoomScaleSheetLayoutView="100" workbookViewId="0">
      <selection activeCell="D16" sqref="D16"/>
    </sheetView>
  </sheetViews>
  <sheetFormatPr defaultRowHeight="14.4" x14ac:dyDescent="0.3"/>
  <cols>
    <col min="2" max="2" width="42.5546875" customWidth="1"/>
  </cols>
  <sheetData>
    <row r="1" spans="1:13" ht="77.25" customHeight="1" x14ac:dyDescent="0.3">
      <c r="A1" s="19" t="s">
        <v>15</v>
      </c>
      <c r="B1" s="19"/>
      <c r="C1" s="19"/>
      <c r="D1" s="19"/>
      <c r="E1" s="19"/>
      <c r="F1" s="19"/>
      <c r="G1" s="19"/>
      <c r="H1" s="19"/>
    </row>
    <row r="2" spans="1:13" ht="64.5" customHeight="1" x14ac:dyDescent="0.3">
      <c r="A2" s="20" t="s">
        <v>31</v>
      </c>
      <c r="B2" s="20"/>
      <c r="C2" s="20"/>
      <c r="D2" s="20"/>
      <c r="E2" s="20"/>
      <c r="F2" s="20"/>
      <c r="G2" s="20"/>
      <c r="H2" s="20"/>
    </row>
    <row r="3" spans="1:13" ht="30" customHeight="1" x14ac:dyDescent="0.3">
      <c r="A3" s="23" t="s">
        <v>2</v>
      </c>
      <c r="B3" s="23"/>
      <c r="C3" s="23" t="s">
        <v>16</v>
      </c>
      <c r="D3" s="23"/>
      <c r="E3" s="23"/>
      <c r="F3" s="23" t="s">
        <v>3</v>
      </c>
      <c r="G3" s="23"/>
      <c r="H3" s="23"/>
    </row>
    <row r="4" spans="1:13" ht="28.8" x14ac:dyDescent="0.3">
      <c r="A4" s="23"/>
      <c r="B4" s="23"/>
      <c r="C4" s="17" t="s">
        <v>0</v>
      </c>
      <c r="D4" s="17" t="s">
        <v>1</v>
      </c>
      <c r="E4" s="17" t="s">
        <v>4</v>
      </c>
      <c r="F4" s="17" t="s">
        <v>0</v>
      </c>
      <c r="G4" s="17" t="s">
        <v>1</v>
      </c>
      <c r="H4" s="17" t="s">
        <v>4</v>
      </c>
    </row>
    <row r="5" spans="1:13" x14ac:dyDescent="0.3">
      <c r="A5" s="17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3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3">
      <c r="A7" s="5"/>
      <c r="B7" s="4" t="s">
        <v>7</v>
      </c>
      <c r="C7" s="5">
        <f>'октябрь 2019'!C7+22</f>
        <v>256</v>
      </c>
      <c r="D7" s="5"/>
      <c r="E7" s="5"/>
      <c r="F7" s="10">
        <f>'октябрь 2019'!F7+307</f>
        <v>3968</v>
      </c>
      <c r="G7" s="5"/>
      <c r="H7" s="5"/>
    </row>
    <row r="8" spans="1:13" x14ac:dyDescent="0.3">
      <c r="A8" s="17">
        <v>2</v>
      </c>
      <c r="B8" s="5" t="s">
        <v>8</v>
      </c>
      <c r="C8" s="5">
        <f>'октябрь 2019'!C8+3</f>
        <v>33</v>
      </c>
      <c r="D8" s="5"/>
      <c r="E8" s="5"/>
      <c r="F8" s="10">
        <f>'октябрь 2019'!F8+90</f>
        <v>1345</v>
      </c>
      <c r="G8" s="5"/>
      <c r="H8" s="5"/>
    </row>
    <row r="9" spans="1:13" x14ac:dyDescent="0.3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3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3">
      <c r="A11" s="17">
        <v>3</v>
      </c>
      <c r="B11" s="5" t="s">
        <v>10</v>
      </c>
      <c r="C11" s="5">
        <f>'октябрь 2019'!C11</f>
        <v>4</v>
      </c>
      <c r="D11" s="5">
        <f>'октябрь 2019'!D11</f>
        <v>1</v>
      </c>
      <c r="E11" s="5"/>
      <c r="F11" s="10">
        <f>'октябрь 2019'!F11</f>
        <v>1700</v>
      </c>
      <c r="G11" s="10">
        <f>'октябрь 2019'!G11</f>
        <v>400</v>
      </c>
      <c r="H11" s="5"/>
    </row>
    <row r="12" spans="1:13" x14ac:dyDescent="0.3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3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3">
      <c r="A14" s="17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3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3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3">
      <c r="A17" s="17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3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3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3">
      <c r="A20" s="17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3">
      <c r="A23" s="22" t="s">
        <v>18</v>
      </c>
      <c r="B23" s="22"/>
      <c r="C23" s="22"/>
      <c r="D23" s="22"/>
      <c r="E23" s="22"/>
      <c r="F23" s="22"/>
      <c r="G23" s="22"/>
      <c r="H23" s="22"/>
      <c r="I23" s="7"/>
      <c r="J23" s="7"/>
      <c r="K23" s="7"/>
    </row>
    <row r="26" spans="1:11" x14ac:dyDescent="0.3">
      <c r="A26" s="21" t="s">
        <v>27</v>
      </c>
      <c r="B26" s="21"/>
      <c r="C26" s="21"/>
      <c r="D26" s="21"/>
      <c r="E26" s="21"/>
      <c r="F26" s="21"/>
      <c r="G26" s="21"/>
      <c r="H26" s="21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/>
    <hyperlink ref="B10" r:id="rId2" display="consultantplus://offline/ref=2B68D365C87DD12C3005D9B461515A31DC59046575EDA8B88471CB77745D0FE2FE0F07D2C424YAQFF"/>
  </hyperlinks>
  <pageMargins left="0.70866141732283472" right="0.70866141732283472" top="0.74803149606299213" bottom="0.74803149606299213" header="0.31496062992125984" footer="0.31496062992125984"/>
  <pageSetup paperSize="9" scale="83" orientation="portrait" r:id="rId3"/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view="pageBreakPreview" zoomScaleNormal="100" zoomScaleSheetLayoutView="100" workbookViewId="0">
      <selection activeCell="C7" sqref="C7:D11"/>
    </sheetView>
  </sheetViews>
  <sheetFormatPr defaultRowHeight="14.4" x14ac:dyDescent="0.3"/>
  <cols>
    <col min="2" max="2" width="42.5546875" customWidth="1"/>
    <col min="7" max="7" width="9.88671875" bestFit="1" customWidth="1"/>
  </cols>
  <sheetData>
    <row r="1" spans="1:13" ht="77.25" customHeight="1" x14ac:dyDescent="0.3">
      <c r="A1" s="19" t="s">
        <v>15</v>
      </c>
      <c r="B1" s="19"/>
      <c r="C1" s="19"/>
      <c r="D1" s="19"/>
      <c r="E1" s="19"/>
      <c r="F1" s="19"/>
      <c r="G1" s="19"/>
      <c r="H1" s="19"/>
    </row>
    <row r="2" spans="1:13" ht="64.5" customHeight="1" x14ac:dyDescent="0.3">
      <c r="A2" s="20" t="s">
        <v>32</v>
      </c>
      <c r="B2" s="20"/>
      <c r="C2" s="20"/>
      <c r="D2" s="20"/>
      <c r="E2" s="20"/>
      <c r="F2" s="20"/>
      <c r="G2" s="20"/>
      <c r="H2" s="20"/>
    </row>
    <row r="3" spans="1:13" ht="30" customHeight="1" x14ac:dyDescent="0.3">
      <c r="A3" s="23" t="s">
        <v>2</v>
      </c>
      <c r="B3" s="23"/>
      <c r="C3" s="23" t="s">
        <v>16</v>
      </c>
      <c r="D3" s="23"/>
      <c r="E3" s="23"/>
      <c r="F3" s="23" t="s">
        <v>3</v>
      </c>
      <c r="G3" s="23"/>
      <c r="H3" s="23"/>
    </row>
    <row r="4" spans="1:13" ht="28.8" x14ac:dyDescent="0.3">
      <c r="A4" s="23"/>
      <c r="B4" s="23"/>
      <c r="C4" s="18" t="s">
        <v>0</v>
      </c>
      <c r="D4" s="18" t="s">
        <v>1</v>
      </c>
      <c r="E4" s="18" t="s">
        <v>4</v>
      </c>
      <c r="F4" s="18" t="s">
        <v>0</v>
      </c>
      <c r="G4" s="18" t="s">
        <v>1</v>
      </c>
      <c r="H4" s="18" t="s">
        <v>4</v>
      </c>
    </row>
    <row r="5" spans="1:13" x14ac:dyDescent="0.3">
      <c r="A5" s="18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3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3">
      <c r="A7" s="5"/>
      <c r="B7" s="4" t="s">
        <v>7</v>
      </c>
      <c r="C7" s="5">
        <f>'ноябрь 2019'!C7+59</f>
        <v>315</v>
      </c>
      <c r="D7" s="5"/>
      <c r="E7" s="5"/>
      <c r="F7" s="10">
        <f>'ноябрь 2019'!F7+885</f>
        <v>4853</v>
      </c>
      <c r="G7" s="5"/>
      <c r="H7" s="5"/>
    </row>
    <row r="8" spans="1:13" x14ac:dyDescent="0.3">
      <c r="A8" s="18">
        <v>2</v>
      </c>
      <c r="B8" s="5" t="s">
        <v>8</v>
      </c>
      <c r="C8" s="5">
        <f>'ноябрь 2019'!C8+17</f>
        <v>50</v>
      </c>
      <c r="D8" s="5"/>
      <c r="E8" s="5"/>
      <c r="F8" s="10">
        <f>'ноябрь 2019'!F8+555</f>
        <v>1900</v>
      </c>
      <c r="G8" s="5"/>
      <c r="H8" s="5"/>
    </row>
    <row r="9" spans="1:13" x14ac:dyDescent="0.3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3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3">
      <c r="A11" s="18">
        <v>3</v>
      </c>
      <c r="B11" s="5" t="s">
        <v>10</v>
      </c>
      <c r="C11" s="5">
        <f>'ноябрь 2019'!C11</f>
        <v>4</v>
      </c>
      <c r="D11" s="5">
        <f>'ноябрь 2019'!D11</f>
        <v>1</v>
      </c>
      <c r="E11" s="5"/>
      <c r="F11" s="10">
        <f>'ноябрь 2019'!F11</f>
        <v>1700</v>
      </c>
      <c r="G11" s="10">
        <f>'ноябрь 2019'!G11</f>
        <v>400</v>
      </c>
      <c r="H11" s="5"/>
    </row>
    <row r="12" spans="1:13" x14ac:dyDescent="0.3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3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3">
      <c r="A14" s="18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3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3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3">
      <c r="A17" s="18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3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3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3">
      <c r="A20" s="18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3">
      <c r="A23" s="22" t="s">
        <v>18</v>
      </c>
      <c r="B23" s="22"/>
      <c r="C23" s="22"/>
      <c r="D23" s="22"/>
      <c r="E23" s="22"/>
      <c r="F23" s="22"/>
      <c r="G23" s="22"/>
      <c r="H23" s="22"/>
      <c r="I23" s="7"/>
      <c r="J23" s="7"/>
      <c r="K23" s="7"/>
    </row>
    <row r="26" spans="1:11" x14ac:dyDescent="0.3">
      <c r="A26" s="21" t="s">
        <v>27</v>
      </c>
      <c r="B26" s="21"/>
      <c r="C26" s="21"/>
      <c r="D26" s="21"/>
      <c r="E26" s="21"/>
      <c r="F26" s="21"/>
      <c r="G26" s="21"/>
      <c r="H26" s="21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/>
    <hyperlink ref="B10" r:id="rId2" display="consultantplus://offline/ref=2B68D365C87DD12C3005D9B461515A31DC59046575EDA8B88471CB77745D0FE2FE0F07D2C424YAQFF"/>
  </hyperlinks>
  <pageMargins left="0.70866141732283472" right="0.70866141732283472" top="0.74803149606299213" bottom="0.74803149606299213" header="0.31496062992125984" footer="0.31496062992125984"/>
  <pageSetup paperSize="9" scale="82" orientation="portrait" r:id="rId3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view="pageBreakPreview" zoomScaleNormal="100" zoomScaleSheetLayoutView="100" workbookViewId="0">
      <selection activeCell="F7" sqref="F7:F11"/>
    </sheetView>
  </sheetViews>
  <sheetFormatPr defaultRowHeight="14.4" x14ac:dyDescent="0.3"/>
  <cols>
    <col min="2" max="2" width="42.5546875" customWidth="1"/>
  </cols>
  <sheetData>
    <row r="1" spans="1:13" ht="77.25" customHeight="1" x14ac:dyDescent="0.3">
      <c r="A1" s="19" t="s">
        <v>15</v>
      </c>
      <c r="B1" s="19"/>
      <c r="C1" s="19"/>
      <c r="D1" s="19"/>
      <c r="E1" s="19"/>
      <c r="F1" s="19"/>
      <c r="G1" s="19"/>
      <c r="H1" s="19"/>
    </row>
    <row r="2" spans="1:13" ht="64.5" customHeight="1" x14ac:dyDescent="0.3">
      <c r="A2" s="20" t="s">
        <v>20</v>
      </c>
      <c r="B2" s="20"/>
      <c r="C2" s="20"/>
      <c r="D2" s="20"/>
      <c r="E2" s="20"/>
      <c r="F2" s="20"/>
      <c r="G2" s="20"/>
      <c r="H2" s="20"/>
    </row>
    <row r="3" spans="1:13" ht="30" customHeight="1" x14ac:dyDescent="0.3">
      <c r="A3" s="23" t="s">
        <v>2</v>
      </c>
      <c r="B3" s="23"/>
      <c r="C3" s="23" t="s">
        <v>16</v>
      </c>
      <c r="D3" s="23"/>
      <c r="E3" s="23"/>
      <c r="F3" s="23" t="s">
        <v>3</v>
      </c>
      <c r="G3" s="23"/>
      <c r="H3" s="23"/>
    </row>
    <row r="4" spans="1:13" ht="28.8" x14ac:dyDescent="0.3">
      <c r="A4" s="23"/>
      <c r="B4" s="23"/>
      <c r="C4" s="8" t="s">
        <v>0</v>
      </c>
      <c r="D4" s="8" t="s">
        <v>1</v>
      </c>
      <c r="E4" s="8" t="s">
        <v>4</v>
      </c>
      <c r="F4" s="8" t="s">
        <v>0</v>
      </c>
      <c r="G4" s="8" t="s">
        <v>1</v>
      </c>
      <c r="H4" s="8" t="s">
        <v>4</v>
      </c>
    </row>
    <row r="5" spans="1:13" x14ac:dyDescent="0.3">
      <c r="A5" s="8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3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3">
      <c r="A7" s="5"/>
      <c r="B7" s="4" t="s">
        <v>7</v>
      </c>
      <c r="C7" s="5">
        <f>'январь 2020'!C7+4</f>
        <v>33</v>
      </c>
      <c r="D7" s="5"/>
      <c r="E7" s="5"/>
      <c r="F7" s="10">
        <f>'январь 2020'!F7+395</f>
        <v>758</v>
      </c>
      <c r="G7" s="5"/>
      <c r="H7" s="5"/>
    </row>
    <row r="8" spans="1:13" x14ac:dyDescent="0.3">
      <c r="A8" s="8">
        <v>2</v>
      </c>
      <c r="B8" s="5" t="s">
        <v>8</v>
      </c>
      <c r="C8" s="5">
        <f>'январь 2020'!C8</f>
        <v>9</v>
      </c>
      <c r="D8" s="5"/>
      <c r="E8" s="5"/>
      <c r="F8" s="10">
        <f>'январь 2020'!F8</f>
        <v>270</v>
      </c>
      <c r="G8" s="5"/>
      <c r="H8" s="5"/>
    </row>
    <row r="9" spans="1:13" x14ac:dyDescent="0.3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3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3">
      <c r="A11" s="8">
        <v>3</v>
      </c>
      <c r="B11" s="5" t="s">
        <v>10</v>
      </c>
      <c r="C11" s="5">
        <f>'январь 2020'!C11</f>
        <v>1</v>
      </c>
      <c r="D11" s="5"/>
      <c r="E11" s="5"/>
      <c r="F11" s="10">
        <f>'январь 2020'!F11</f>
        <v>525</v>
      </c>
      <c r="G11" s="5"/>
      <c r="H11" s="5"/>
    </row>
    <row r="12" spans="1:13" x14ac:dyDescent="0.3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3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3">
      <c r="A14" s="8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3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3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3">
      <c r="A17" s="8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3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3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3">
      <c r="A20" s="8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3">
      <c r="A23" s="22" t="s">
        <v>18</v>
      </c>
      <c r="B23" s="22"/>
      <c r="C23" s="22"/>
      <c r="D23" s="22"/>
      <c r="E23" s="22"/>
      <c r="F23" s="22"/>
      <c r="G23" s="22"/>
      <c r="H23" s="22"/>
      <c r="I23" s="7"/>
      <c r="J23" s="7"/>
      <c r="K23" s="7"/>
    </row>
    <row r="26" spans="1:11" x14ac:dyDescent="0.3">
      <c r="A26" s="21" t="s">
        <v>19</v>
      </c>
      <c r="B26" s="21"/>
      <c r="C26" s="21"/>
      <c r="D26" s="21"/>
      <c r="E26" s="21"/>
      <c r="F26" s="21"/>
      <c r="G26" s="21"/>
      <c r="H26" s="21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/>
    <hyperlink ref="B10" r:id="rId2" display="consultantplus://offline/ref=2B68D365C87DD12C3005D9B461515A31DC59046575EDA8B88471CB77745D0FE2FE0F07D2C424YAQFF"/>
  </hyperlinks>
  <pageMargins left="0.70866141732283472" right="0.70866141732283472" top="0.74803149606299213" bottom="0.74803149606299213" header="0.31496062992125984" footer="0.31496062992125984"/>
  <pageSetup paperSize="9" scale="83" orientation="portrait" r:id="rId3"/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view="pageBreakPreview" topLeftCell="A19" zoomScaleNormal="100" zoomScaleSheetLayoutView="100" workbookViewId="0">
      <selection activeCell="A26" sqref="A26:H26"/>
    </sheetView>
  </sheetViews>
  <sheetFormatPr defaultRowHeight="14.4" x14ac:dyDescent="0.3"/>
  <cols>
    <col min="2" max="2" width="42.5546875" customWidth="1"/>
  </cols>
  <sheetData>
    <row r="1" spans="1:13" ht="77.25" customHeight="1" x14ac:dyDescent="0.3">
      <c r="A1" s="19" t="s">
        <v>15</v>
      </c>
      <c r="B1" s="19"/>
      <c r="C1" s="19"/>
      <c r="D1" s="19"/>
      <c r="E1" s="19"/>
      <c r="F1" s="19"/>
      <c r="G1" s="19"/>
      <c r="H1" s="19"/>
    </row>
    <row r="2" spans="1:13" ht="64.5" customHeight="1" x14ac:dyDescent="0.3">
      <c r="A2" s="20" t="s">
        <v>21</v>
      </c>
      <c r="B2" s="20"/>
      <c r="C2" s="20"/>
      <c r="D2" s="20"/>
      <c r="E2" s="20"/>
      <c r="F2" s="20"/>
      <c r="G2" s="20"/>
      <c r="H2" s="20"/>
    </row>
    <row r="3" spans="1:13" ht="30" customHeight="1" x14ac:dyDescent="0.3">
      <c r="A3" s="23" t="s">
        <v>2</v>
      </c>
      <c r="B3" s="23"/>
      <c r="C3" s="23" t="s">
        <v>16</v>
      </c>
      <c r="D3" s="23"/>
      <c r="E3" s="23"/>
      <c r="F3" s="23" t="s">
        <v>3</v>
      </c>
      <c r="G3" s="23"/>
      <c r="H3" s="23"/>
    </row>
    <row r="4" spans="1:13" ht="28.8" x14ac:dyDescent="0.3">
      <c r="A4" s="23"/>
      <c r="B4" s="23"/>
      <c r="C4" s="9" t="s">
        <v>0</v>
      </c>
      <c r="D4" s="9" t="s">
        <v>1</v>
      </c>
      <c r="E4" s="9" t="s">
        <v>4</v>
      </c>
      <c r="F4" s="9" t="s">
        <v>0</v>
      </c>
      <c r="G4" s="9" t="s">
        <v>1</v>
      </c>
      <c r="H4" s="9" t="s">
        <v>4</v>
      </c>
    </row>
    <row r="5" spans="1:13" x14ac:dyDescent="0.3">
      <c r="A5" s="9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3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3">
      <c r="A7" s="5"/>
      <c r="B7" s="4" t="s">
        <v>7</v>
      </c>
      <c r="C7" s="5">
        <f>'февраль 2019'!C7+14</f>
        <v>47</v>
      </c>
      <c r="D7" s="5"/>
      <c r="E7" s="5"/>
      <c r="F7" s="10">
        <f>'февраль 2019'!F7+207</f>
        <v>965</v>
      </c>
      <c r="G7" s="5"/>
      <c r="H7" s="5"/>
    </row>
    <row r="8" spans="1:13" x14ac:dyDescent="0.3">
      <c r="A8" s="9">
        <v>2</v>
      </c>
      <c r="B8" s="5" t="s">
        <v>8</v>
      </c>
      <c r="C8" s="5">
        <f>'февраль 2019'!C8+2</f>
        <v>11</v>
      </c>
      <c r="D8" s="5"/>
      <c r="E8" s="5"/>
      <c r="F8" s="10">
        <f>'февраль 2019'!F8+115</f>
        <v>385</v>
      </c>
      <c r="G8" s="5"/>
      <c r="H8" s="5"/>
    </row>
    <row r="9" spans="1:13" x14ac:dyDescent="0.3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3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3">
      <c r="A11" s="9">
        <v>3</v>
      </c>
      <c r="B11" s="5" t="s">
        <v>10</v>
      </c>
      <c r="C11" s="5">
        <f>'февраль 2019'!C11+1</f>
        <v>2</v>
      </c>
      <c r="D11" s="5"/>
      <c r="E11" s="5"/>
      <c r="F11" s="10">
        <f>'февраль 2019'!F11+250</f>
        <v>775</v>
      </c>
      <c r="G11" s="5"/>
      <c r="H11" s="5"/>
    </row>
    <row r="12" spans="1:13" x14ac:dyDescent="0.3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3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3">
      <c r="A14" s="9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3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3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3">
      <c r="A17" s="9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3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3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3">
      <c r="A20" s="9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3">
      <c r="A23" s="22" t="s">
        <v>18</v>
      </c>
      <c r="B23" s="22"/>
      <c r="C23" s="22"/>
      <c r="D23" s="22"/>
      <c r="E23" s="22"/>
      <c r="F23" s="22"/>
      <c r="G23" s="22"/>
      <c r="H23" s="22"/>
      <c r="I23" s="7"/>
      <c r="J23" s="7"/>
      <c r="K23" s="7"/>
    </row>
    <row r="26" spans="1:11" x14ac:dyDescent="0.3">
      <c r="A26" s="21" t="s">
        <v>19</v>
      </c>
      <c r="B26" s="21"/>
      <c r="C26" s="21"/>
      <c r="D26" s="21"/>
      <c r="E26" s="21"/>
      <c r="F26" s="21"/>
      <c r="G26" s="21"/>
      <c r="H26" s="21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/>
    <hyperlink ref="B10" r:id="rId2" display="consultantplus://offline/ref=2B68D365C87DD12C3005D9B461515A31DC59046575EDA8B88471CB77745D0FE2FE0F07D2C424YAQFF"/>
  </hyperlinks>
  <pageMargins left="0.70866141732283472" right="0.70866141732283472" top="0.74803149606299213" bottom="0.74803149606299213" header="0.31496062992125984" footer="0.31496062992125984"/>
  <pageSetup paperSize="9" scale="83" orientation="portrait" r:id="rId3"/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view="pageBreakPreview" topLeftCell="A21" zoomScaleNormal="100" zoomScaleSheetLayoutView="100" workbookViewId="0">
      <selection activeCell="B31" sqref="B31"/>
    </sheetView>
  </sheetViews>
  <sheetFormatPr defaultRowHeight="14.4" x14ac:dyDescent="0.3"/>
  <cols>
    <col min="2" max="2" width="42.5546875" customWidth="1"/>
  </cols>
  <sheetData>
    <row r="1" spans="1:13" ht="77.25" customHeight="1" x14ac:dyDescent="0.3">
      <c r="A1" s="19" t="s">
        <v>15</v>
      </c>
      <c r="B1" s="19"/>
      <c r="C1" s="19"/>
      <c r="D1" s="19"/>
      <c r="E1" s="19"/>
      <c r="F1" s="19"/>
      <c r="G1" s="19"/>
      <c r="H1" s="19"/>
    </row>
    <row r="2" spans="1:13" ht="64.5" customHeight="1" x14ac:dyDescent="0.3">
      <c r="A2" s="20" t="s">
        <v>22</v>
      </c>
      <c r="B2" s="20"/>
      <c r="C2" s="20"/>
      <c r="D2" s="20"/>
      <c r="E2" s="20"/>
      <c r="F2" s="20"/>
      <c r="G2" s="20"/>
      <c r="H2" s="20"/>
    </row>
    <row r="3" spans="1:13" ht="30" customHeight="1" x14ac:dyDescent="0.3">
      <c r="A3" s="23" t="s">
        <v>2</v>
      </c>
      <c r="B3" s="23"/>
      <c r="C3" s="23" t="s">
        <v>16</v>
      </c>
      <c r="D3" s="23"/>
      <c r="E3" s="23"/>
      <c r="F3" s="23" t="s">
        <v>3</v>
      </c>
      <c r="G3" s="23"/>
      <c r="H3" s="23"/>
    </row>
    <row r="4" spans="1:13" ht="28.8" x14ac:dyDescent="0.3">
      <c r="A4" s="23"/>
      <c r="B4" s="23"/>
      <c r="C4" s="11" t="s">
        <v>0</v>
      </c>
      <c r="D4" s="11" t="s">
        <v>1</v>
      </c>
      <c r="E4" s="11" t="s">
        <v>4</v>
      </c>
      <c r="F4" s="11" t="s">
        <v>0</v>
      </c>
      <c r="G4" s="11" t="s">
        <v>1</v>
      </c>
      <c r="H4" s="11" t="s">
        <v>4</v>
      </c>
    </row>
    <row r="5" spans="1:13" x14ac:dyDescent="0.3">
      <c r="A5" s="11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3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3">
      <c r="A7" s="5"/>
      <c r="B7" s="4" t="s">
        <v>7</v>
      </c>
      <c r="C7" s="5">
        <f>'март 2019'!C7+30</f>
        <v>77</v>
      </c>
      <c r="D7" s="5"/>
      <c r="E7" s="5"/>
      <c r="F7" s="10">
        <f>'март 2019'!F7+428</f>
        <v>1393</v>
      </c>
      <c r="G7" s="5"/>
      <c r="H7" s="5"/>
    </row>
    <row r="8" spans="1:13" x14ac:dyDescent="0.3">
      <c r="A8" s="11">
        <v>2</v>
      </c>
      <c r="B8" s="5" t="s">
        <v>8</v>
      </c>
      <c r="C8" s="5">
        <f>'март 2019'!C8+6</f>
        <v>17</v>
      </c>
      <c r="D8" s="5"/>
      <c r="E8" s="5"/>
      <c r="F8" s="10">
        <f>'март 2019'!F8+185</f>
        <v>570</v>
      </c>
      <c r="G8" s="5"/>
      <c r="H8" s="5"/>
    </row>
    <row r="9" spans="1:13" x14ac:dyDescent="0.3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3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3">
      <c r="A11" s="11">
        <v>3</v>
      </c>
      <c r="B11" s="5" t="s">
        <v>10</v>
      </c>
      <c r="C11" s="5">
        <f>'март 2019'!C11</f>
        <v>2</v>
      </c>
      <c r="D11" s="5"/>
      <c r="E11" s="5"/>
      <c r="F11" s="10">
        <f>'март 2019'!F11</f>
        <v>775</v>
      </c>
      <c r="G11" s="5"/>
      <c r="H11" s="5"/>
    </row>
    <row r="12" spans="1:13" x14ac:dyDescent="0.3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3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3">
      <c r="A14" s="11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3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3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3">
      <c r="A17" s="11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3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3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3">
      <c r="A20" s="11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3">
      <c r="A23" s="22" t="s">
        <v>18</v>
      </c>
      <c r="B23" s="22"/>
      <c r="C23" s="22"/>
      <c r="D23" s="22"/>
      <c r="E23" s="22"/>
      <c r="F23" s="22"/>
      <c r="G23" s="22"/>
      <c r="H23" s="22"/>
      <c r="I23" s="7"/>
      <c r="J23" s="7"/>
      <c r="K23" s="7"/>
    </row>
    <row r="26" spans="1:11" x14ac:dyDescent="0.3">
      <c r="A26" s="21" t="s">
        <v>19</v>
      </c>
      <c r="B26" s="21"/>
      <c r="C26" s="21"/>
      <c r="D26" s="21"/>
      <c r="E26" s="21"/>
      <c r="F26" s="21"/>
      <c r="G26" s="21"/>
      <c r="H26" s="21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/>
    <hyperlink ref="B10" r:id="rId2" display="consultantplus://offline/ref=2B68D365C87DD12C3005D9B461515A31DC59046575EDA8B88471CB77745D0FE2FE0F07D2C424YAQFF"/>
  </hyperlinks>
  <pageMargins left="0.70866141732283472" right="0.70866141732283472" top="0.74803149606299213" bottom="0.74803149606299213" header="0.31496062992125984" footer="0.31496062992125984"/>
  <pageSetup paperSize="9" scale="83" orientation="portrait" r:id="rId3"/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view="pageBreakPreview" zoomScaleNormal="100" zoomScaleSheetLayoutView="100" workbookViewId="0">
      <selection activeCell="F7" sqref="F7:F11"/>
    </sheetView>
  </sheetViews>
  <sheetFormatPr defaultRowHeight="14.4" x14ac:dyDescent="0.3"/>
  <cols>
    <col min="2" max="2" width="42.5546875" customWidth="1"/>
  </cols>
  <sheetData>
    <row r="1" spans="1:13" ht="77.25" customHeight="1" x14ac:dyDescent="0.3">
      <c r="A1" s="19" t="s">
        <v>15</v>
      </c>
      <c r="B1" s="19"/>
      <c r="C1" s="19"/>
      <c r="D1" s="19"/>
      <c r="E1" s="19"/>
      <c r="F1" s="19"/>
      <c r="G1" s="19"/>
      <c r="H1" s="19"/>
    </row>
    <row r="2" spans="1:13" ht="64.5" customHeight="1" x14ac:dyDescent="0.3">
      <c r="A2" s="20" t="s">
        <v>23</v>
      </c>
      <c r="B2" s="20"/>
      <c r="C2" s="20"/>
      <c r="D2" s="20"/>
      <c r="E2" s="20"/>
      <c r="F2" s="20"/>
      <c r="G2" s="20"/>
      <c r="H2" s="20"/>
    </row>
    <row r="3" spans="1:13" ht="30" customHeight="1" x14ac:dyDescent="0.3">
      <c r="A3" s="23" t="s">
        <v>2</v>
      </c>
      <c r="B3" s="23"/>
      <c r="C3" s="23" t="s">
        <v>16</v>
      </c>
      <c r="D3" s="23"/>
      <c r="E3" s="23"/>
      <c r="F3" s="23" t="s">
        <v>3</v>
      </c>
      <c r="G3" s="23"/>
      <c r="H3" s="23"/>
    </row>
    <row r="4" spans="1:13" ht="28.8" x14ac:dyDescent="0.3">
      <c r="A4" s="23"/>
      <c r="B4" s="23"/>
      <c r="C4" s="12" t="s">
        <v>0</v>
      </c>
      <c r="D4" s="12" t="s">
        <v>1</v>
      </c>
      <c r="E4" s="12" t="s">
        <v>4</v>
      </c>
      <c r="F4" s="12" t="s">
        <v>0</v>
      </c>
      <c r="G4" s="12" t="s">
        <v>1</v>
      </c>
      <c r="H4" s="12" t="s">
        <v>4</v>
      </c>
    </row>
    <row r="5" spans="1:13" x14ac:dyDescent="0.3">
      <c r="A5" s="12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3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3">
      <c r="A7" s="5"/>
      <c r="B7" s="4" t="s">
        <v>7</v>
      </c>
      <c r="C7" s="5">
        <f>'апрель 2019'!C7+8</f>
        <v>85</v>
      </c>
      <c r="D7" s="5"/>
      <c r="E7" s="5"/>
      <c r="F7" s="10">
        <f>'апрель 2019'!F7+120</f>
        <v>1513</v>
      </c>
      <c r="G7" s="5"/>
      <c r="H7" s="5"/>
    </row>
    <row r="8" spans="1:13" x14ac:dyDescent="0.3">
      <c r="A8" s="12">
        <v>2</v>
      </c>
      <c r="B8" s="5" t="s">
        <v>8</v>
      </c>
      <c r="C8" s="5">
        <f>'апрель 2019'!C8+1</f>
        <v>18</v>
      </c>
      <c r="D8" s="5"/>
      <c r="E8" s="5"/>
      <c r="F8" s="10">
        <f>'апрель 2019'!F8+150</f>
        <v>720</v>
      </c>
      <c r="G8" s="5"/>
      <c r="H8" s="5"/>
    </row>
    <row r="9" spans="1:13" x14ac:dyDescent="0.3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3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3">
      <c r="A11" s="12">
        <v>3</v>
      </c>
      <c r="B11" s="5" t="s">
        <v>10</v>
      </c>
      <c r="C11" s="5">
        <f>'апрель 2019'!C11</f>
        <v>2</v>
      </c>
      <c r="D11" s="5"/>
      <c r="E11" s="5"/>
      <c r="F11" s="10">
        <f>'апрель 2019'!F11</f>
        <v>775</v>
      </c>
      <c r="G11" s="5"/>
      <c r="H11" s="5"/>
    </row>
    <row r="12" spans="1:13" x14ac:dyDescent="0.3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3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3">
      <c r="A14" s="12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3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3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3">
      <c r="A17" s="12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3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3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3">
      <c r="A20" s="12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3">
      <c r="A23" s="22" t="s">
        <v>18</v>
      </c>
      <c r="B23" s="22"/>
      <c r="C23" s="22"/>
      <c r="D23" s="22"/>
      <c r="E23" s="22"/>
      <c r="F23" s="22"/>
      <c r="G23" s="22"/>
      <c r="H23" s="22"/>
      <c r="I23" s="7"/>
      <c r="J23" s="7"/>
      <c r="K23" s="7"/>
    </row>
    <row r="26" spans="1:11" x14ac:dyDescent="0.3">
      <c r="A26" s="21" t="s">
        <v>24</v>
      </c>
      <c r="B26" s="21"/>
      <c r="C26" s="21"/>
      <c r="D26" s="21"/>
      <c r="E26" s="21"/>
      <c r="F26" s="21"/>
      <c r="G26" s="21"/>
      <c r="H26" s="21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/>
    <hyperlink ref="B10" r:id="rId2" display="consultantplus://offline/ref=2B68D365C87DD12C3005D9B461515A31DC59046575EDA8B88471CB77745D0FE2FE0F07D2C424YAQFF"/>
  </hyperlinks>
  <pageMargins left="0.70866141732283472" right="0.70866141732283472" top="0.74803149606299213" bottom="0.74803149606299213" header="0.31496062992125984" footer="0.31496062992125984"/>
  <pageSetup paperSize="9" scale="83" orientation="portrait" r:id="rId3"/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view="pageBreakPreview" topLeftCell="A13" zoomScaleNormal="100" zoomScaleSheetLayoutView="100" workbookViewId="0">
      <selection activeCell="A26" sqref="A26:H26"/>
    </sheetView>
  </sheetViews>
  <sheetFormatPr defaultRowHeight="14.4" x14ac:dyDescent="0.3"/>
  <cols>
    <col min="2" max="2" width="42.5546875" customWidth="1"/>
  </cols>
  <sheetData>
    <row r="1" spans="1:13" ht="77.25" customHeight="1" x14ac:dyDescent="0.3">
      <c r="A1" s="19" t="s">
        <v>15</v>
      </c>
      <c r="B1" s="19"/>
      <c r="C1" s="19"/>
      <c r="D1" s="19"/>
      <c r="E1" s="19"/>
      <c r="F1" s="19"/>
      <c r="G1" s="19"/>
      <c r="H1" s="19"/>
    </row>
    <row r="2" spans="1:13" ht="64.5" customHeight="1" x14ac:dyDescent="0.3">
      <c r="A2" s="20" t="s">
        <v>25</v>
      </c>
      <c r="B2" s="20"/>
      <c r="C2" s="20"/>
      <c r="D2" s="20"/>
      <c r="E2" s="20"/>
      <c r="F2" s="20"/>
      <c r="G2" s="20"/>
      <c r="H2" s="20"/>
    </row>
    <row r="3" spans="1:13" ht="30" customHeight="1" x14ac:dyDescent="0.3">
      <c r="A3" s="23" t="s">
        <v>2</v>
      </c>
      <c r="B3" s="23"/>
      <c r="C3" s="23" t="s">
        <v>16</v>
      </c>
      <c r="D3" s="23"/>
      <c r="E3" s="23"/>
      <c r="F3" s="23" t="s">
        <v>3</v>
      </c>
      <c r="G3" s="23"/>
      <c r="H3" s="23"/>
    </row>
    <row r="4" spans="1:13" ht="28.8" x14ac:dyDescent="0.3">
      <c r="A4" s="23"/>
      <c r="B4" s="23"/>
      <c r="C4" s="13" t="s">
        <v>0</v>
      </c>
      <c r="D4" s="13" t="s">
        <v>1</v>
      </c>
      <c r="E4" s="13" t="s">
        <v>4</v>
      </c>
      <c r="F4" s="13" t="s">
        <v>0</v>
      </c>
      <c r="G4" s="13" t="s">
        <v>1</v>
      </c>
      <c r="H4" s="13" t="s">
        <v>4</v>
      </c>
    </row>
    <row r="5" spans="1:13" x14ac:dyDescent="0.3">
      <c r="A5" s="13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3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3">
      <c r="A7" s="5"/>
      <c r="B7" s="4" t="s">
        <v>7</v>
      </c>
      <c r="C7" s="5">
        <f>'май 2019'!C7+7</f>
        <v>92</v>
      </c>
      <c r="D7" s="5"/>
      <c r="E7" s="5"/>
      <c r="F7" s="10">
        <f>'май 2019'!F7+99</f>
        <v>1612</v>
      </c>
      <c r="G7" s="5"/>
      <c r="H7" s="5"/>
    </row>
    <row r="8" spans="1:13" x14ac:dyDescent="0.3">
      <c r="A8" s="13">
        <v>2</v>
      </c>
      <c r="B8" s="5" t="s">
        <v>8</v>
      </c>
      <c r="C8" s="5">
        <f>'май 2019'!C8+3</f>
        <v>21</v>
      </c>
      <c r="D8" s="5"/>
      <c r="E8" s="5"/>
      <c r="F8" s="10">
        <f>'май 2019'!F8+175</f>
        <v>895</v>
      </c>
      <c r="G8" s="5"/>
      <c r="H8" s="5"/>
    </row>
    <row r="9" spans="1:13" x14ac:dyDescent="0.3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3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3">
      <c r="A11" s="13">
        <v>3</v>
      </c>
      <c r="B11" s="5" t="s">
        <v>10</v>
      </c>
      <c r="C11" s="5">
        <f>'май 2019'!C11</f>
        <v>2</v>
      </c>
      <c r="D11" s="5"/>
      <c r="E11" s="5"/>
      <c r="F11" s="10">
        <f>'май 2019'!F11</f>
        <v>775</v>
      </c>
      <c r="G11" s="5"/>
      <c r="H11" s="5"/>
    </row>
    <row r="12" spans="1:13" x14ac:dyDescent="0.3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3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3">
      <c r="A14" s="13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3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3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3">
      <c r="A17" s="13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3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3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3">
      <c r="A20" s="13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3">
      <c r="A23" s="22" t="s">
        <v>18</v>
      </c>
      <c r="B23" s="22"/>
      <c r="C23" s="22"/>
      <c r="D23" s="22"/>
      <c r="E23" s="22"/>
      <c r="F23" s="22"/>
      <c r="G23" s="22"/>
      <c r="H23" s="22"/>
      <c r="I23" s="7"/>
      <c r="J23" s="7"/>
      <c r="K23" s="7"/>
    </row>
    <row r="26" spans="1:11" x14ac:dyDescent="0.3">
      <c r="A26" s="21" t="s">
        <v>27</v>
      </c>
      <c r="B26" s="21"/>
      <c r="C26" s="21"/>
      <c r="D26" s="21"/>
      <c r="E26" s="21"/>
      <c r="F26" s="21"/>
      <c r="G26" s="21"/>
      <c r="H26" s="21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/>
    <hyperlink ref="B10" r:id="rId2" display="consultantplus://offline/ref=2B68D365C87DD12C3005D9B461515A31DC59046575EDA8B88471CB77745D0FE2FE0F07D2C424YAQFF"/>
  </hyperlinks>
  <pageMargins left="0.70866141732283472" right="0.70866141732283472" top="0.74803149606299213" bottom="0.74803149606299213" header="0.31496062992125984" footer="0.31496062992125984"/>
  <pageSetup paperSize="9" scale="83" orientation="portrait" r:id="rId3"/>
  <colBreaks count="1" manualBreakCount="1">
    <brk id="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view="pageBreakPreview" topLeftCell="A4" zoomScaleNormal="100" zoomScaleSheetLayoutView="100" workbookViewId="0">
      <selection activeCell="C7" sqref="C7:C11"/>
    </sheetView>
  </sheetViews>
  <sheetFormatPr defaultRowHeight="14.4" x14ac:dyDescent="0.3"/>
  <cols>
    <col min="2" max="2" width="42.5546875" customWidth="1"/>
  </cols>
  <sheetData>
    <row r="1" spans="1:13" ht="77.25" customHeight="1" x14ac:dyDescent="0.3">
      <c r="A1" s="19" t="s">
        <v>15</v>
      </c>
      <c r="B1" s="19"/>
      <c r="C1" s="19"/>
      <c r="D1" s="19"/>
      <c r="E1" s="19"/>
      <c r="F1" s="19"/>
      <c r="G1" s="19"/>
      <c r="H1" s="19"/>
    </row>
    <row r="2" spans="1:13" ht="64.5" customHeight="1" x14ac:dyDescent="0.3">
      <c r="A2" s="20" t="s">
        <v>26</v>
      </c>
      <c r="B2" s="20"/>
      <c r="C2" s="20"/>
      <c r="D2" s="20"/>
      <c r="E2" s="20"/>
      <c r="F2" s="20"/>
      <c r="G2" s="20"/>
      <c r="H2" s="20"/>
    </row>
    <row r="3" spans="1:13" ht="30" customHeight="1" x14ac:dyDescent="0.3">
      <c r="A3" s="23" t="s">
        <v>2</v>
      </c>
      <c r="B3" s="23"/>
      <c r="C3" s="23" t="s">
        <v>16</v>
      </c>
      <c r="D3" s="23"/>
      <c r="E3" s="23"/>
      <c r="F3" s="23" t="s">
        <v>3</v>
      </c>
      <c r="G3" s="23"/>
      <c r="H3" s="23"/>
    </row>
    <row r="4" spans="1:13" ht="28.8" x14ac:dyDescent="0.3">
      <c r="A4" s="23"/>
      <c r="B4" s="23"/>
      <c r="C4" s="13" t="s">
        <v>0</v>
      </c>
      <c r="D4" s="13" t="s">
        <v>1</v>
      </c>
      <c r="E4" s="13" t="s">
        <v>4</v>
      </c>
      <c r="F4" s="13" t="s">
        <v>0</v>
      </c>
      <c r="G4" s="13" t="s">
        <v>1</v>
      </c>
      <c r="H4" s="13" t="s">
        <v>4</v>
      </c>
    </row>
    <row r="5" spans="1:13" x14ac:dyDescent="0.3">
      <c r="A5" s="13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3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3">
      <c r="A7" s="5"/>
      <c r="B7" s="4" t="s">
        <v>7</v>
      </c>
      <c r="C7" s="5">
        <f>'июнь 2019'!C7+85</f>
        <v>177</v>
      </c>
      <c r="D7" s="5"/>
      <c r="E7" s="5"/>
      <c r="F7" s="10">
        <f>'июнь 2019'!F7+1260</f>
        <v>2872</v>
      </c>
      <c r="G7" s="5"/>
      <c r="H7" s="5"/>
    </row>
    <row r="8" spans="1:13" x14ac:dyDescent="0.3">
      <c r="A8" s="13">
        <v>2</v>
      </c>
      <c r="B8" s="5" t="s">
        <v>8</v>
      </c>
      <c r="C8" s="5">
        <f>'июнь 2019'!C8+4</f>
        <v>25</v>
      </c>
      <c r="D8" s="5"/>
      <c r="E8" s="5"/>
      <c r="F8" s="10">
        <f>'июнь 2019'!F8+210</f>
        <v>1105</v>
      </c>
      <c r="G8" s="5"/>
      <c r="H8" s="5"/>
    </row>
    <row r="9" spans="1:13" x14ac:dyDescent="0.3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3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3">
      <c r="A11" s="13">
        <v>3</v>
      </c>
      <c r="B11" s="5" t="s">
        <v>10</v>
      </c>
      <c r="C11" s="5">
        <f>'июнь 2019'!C11+1</f>
        <v>3</v>
      </c>
      <c r="D11" s="5"/>
      <c r="E11" s="5"/>
      <c r="F11" s="10">
        <f>'июнь 2019'!F11+600</f>
        <v>1375</v>
      </c>
      <c r="G11" s="5"/>
      <c r="H11" s="5"/>
    </row>
    <row r="12" spans="1:13" x14ac:dyDescent="0.3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3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3">
      <c r="A14" s="13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3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3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3">
      <c r="A17" s="13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3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3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3">
      <c r="A20" s="13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3">
      <c r="A23" s="22" t="s">
        <v>18</v>
      </c>
      <c r="B23" s="22"/>
      <c r="C23" s="22"/>
      <c r="D23" s="22"/>
      <c r="E23" s="22"/>
      <c r="F23" s="22"/>
      <c r="G23" s="22"/>
      <c r="H23" s="22"/>
      <c r="I23" s="7"/>
      <c r="J23" s="7"/>
      <c r="K23" s="7"/>
    </row>
    <row r="26" spans="1:11" x14ac:dyDescent="0.3">
      <c r="A26" s="21" t="s">
        <v>27</v>
      </c>
      <c r="B26" s="21"/>
      <c r="C26" s="21"/>
      <c r="D26" s="21"/>
      <c r="E26" s="21"/>
      <c r="F26" s="21"/>
      <c r="G26" s="21"/>
      <c r="H26" s="21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/>
    <hyperlink ref="B10" r:id="rId2" display="consultantplus://offline/ref=2B68D365C87DD12C3005D9B461515A31DC59046575EDA8B88471CB77745D0FE2FE0F07D2C424YAQFF"/>
  </hyperlinks>
  <pageMargins left="0.70866141732283472" right="0.70866141732283472" top="0.74803149606299213" bottom="0.74803149606299213" header="0.31496062992125984" footer="0.31496062992125984"/>
  <pageSetup paperSize="9" scale="83" orientation="portrait" r:id="rId3"/>
  <colBreaks count="1" manualBreakCount="1">
    <brk id="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view="pageBreakPreview" zoomScaleNormal="100" zoomScaleSheetLayoutView="100" workbookViewId="0">
      <selection activeCell="F7" sqref="F7:F11"/>
    </sheetView>
  </sheetViews>
  <sheetFormatPr defaultRowHeight="14.4" x14ac:dyDescent="0.3"/>
  <cols>
    <col min="2" max="2" width="42.5546875" customWidth="1"/>
  </cols>
  <sheetData>
    <row r="1" spans="1:13" ht="77.25" customHeight="1" x14ac:dyDescent="0.3">
      <c r="A1" s="19" t="s">
        <v>15</v>
      </c>
      <c r="B1" s="19"/>
      <c r="C1" s="19"/>
      <c r="D1" s="19"/>
      <c r="E1" s="19"/>
      <c r="F1" s="19"/>
      <c r="G1" s="19"/>
      <c r="H1" s="19"/>
    </row>
    <row r="2" spans="1:13" ht="64.5" customHeight="1" x14ac:dyDescent="0.3">
      <c r="A2" s="20" t="s">
        <v>28</v>
      </c>
      <c r="B2" s="20"/>
      <c r="C2" s="20"/>
      <c r="D2" s="20"/>
      <c r="E2" s="20"/>
      <c r="F2" s="20"/>
      <c r="G2" s="20"/>
      <c r="H2" s="20"/>
    </row>
    <row r="3" spans="1:13" ht="30" customHeight="1" x14ac:dyDescent="0.3">
      <c r="A3" s="23" t="s">
        <v>2</v>
      </c>
      <c r="B3" s="23"/>
      <c r="C3" s="23" t="s">
        <v>16</v>
      </c>
      <c r="D3" s="23"/>
      <c r="E3" s="23"/>
      <c r="F3" s="23" t="s">
        <v>3</v>
      </c>
      <c r="G3" s="23"/>
      <c r="H3" s="23"/>
    </row>
    <row r="4" spans="1:13" ht="28.8" x14ac:dyDescent="0.3">
      <c r="A4" s="23"/>
      <c r="B4" s="23"/>
      <c r="C4" s="14" t="s">
        <v>0</v>
      </c>
      <c r="D4" s="14" t="s">
        <v>1</v>
      </c>
      <c r="E4" s="14" t="s">
        <v>4</v>
      </c>
      <c r="F4" s="14" t="s">
        <v>0</v>
      </c>
      <c r="G4" s="14" t="s">
        <v>1</v>
      </c>
      <c r="H4" s="14" t="s">
        <v>4</v>
      </c>
    </row>
    <row r="5" spans="1:13" x14ac:dyDescent="0.3">
      <c r="A5" s="14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3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3">
      <c r="A7" s="5"/>
      <c r="B7" s="4" t="s">
        <v>7</v>
      </c>
      <c r="C7" s="5">
        <f>'июль 2019'!C7+16</f>
        <v>193</v>
      </c>
      <c r="D7" s="5"/>
      <c r="E7" s="5"/>
      <c r="F7" s="10">
        <f>'июль 2019'!F7+230</f>
        <v>3102</v>
      </c>
      <c r="G7" s="5"/>
      <c r="H7" s="5"/>
    </row>
    <row r="8" spans="1:13" x14ac:dyDescent="0.3">
      <c r="A8" s="14">
        <v>2</v>
      </c>
      <c r="B8" s="5" t="s">
        <v>8</v>
      </c>
      <c r="C8" s="5">
        <f>'июль 2019'!C8</f>
        <v>25</v>
      </c>
      <c r="D8" s="5"/>
      <c r="E8" s="5"/>
      <c r="F8" s="10">
        <f>'июль 2019'!F8</f>
        <v>1105</v>
      </c>
      <c r="G8" s="5"/>
      <c r="H8" s="5"/>
    </row>
    <row r="9" spans="1:13" x14ac:dyDescent="0.3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3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3">
      <c r="A11" s="14">
        <v>3</v>
      </c>
      <c r="B11" s="5" t="s">
        <v>10</v>
      </c>
      <c r="C11" s="5">
        <f>'июль 2019'!C11+1</f>
        <v>4</v>
      </c>
      <c r="D11" s="5"/>
      <c r="E11" s="5"/>
      <c r="F11" s="10">
        <f>'июль 2019'!F11+325</f>
        <v>1700</v>
      </c>
      <c r="G11" s="5"/>
      <c r="H11" s="5"/>
    </row>
    <row r="12" spans="1:13" x14ac:dyDescent="0.3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3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3">
      <c r="A14" s="14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3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3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3">
      <c r="A17" s="14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3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3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3">
      <c r="A20" s="14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3">
      <c r="A23" s="22" t="s">
        <v>18</v>
      </c>
      <c r="B23" s="22"/>
      <c r="C23" s="22"/>
      <c r="D23" s="22"/>
      <c r="E23" s="22"/>
      <c r="F23" s="22"/>
      <c r="G23" s="22"/>
      <c r="H23" s="22"/>
      <c r="I23" s="7"/>
      <c r="J23" s="7"/>
      <c r="K23" s="7"/>
    </row>
    <row r="26" spans="1:11" x14ac:dyDescent="0.3">
      <c r="A26" s="21" t="s">
        <v>27</v>
      </c>
      <c r="B26" s="21"/>
      <c r="C26" s="21"/>
      <c r="D26" s="21"/>
      <c r="E26" s="21"/>
      <c r="F26" s="21"/>
      <c r="G26" s="21"/>
      <c r="H26" s="21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/>
    <hyperlink ref="B10" r:id="rId2" display="consultantplus://offline/ref=2B68D365C87DD12C3005D9B461515A31DC59046575EDA8B88471CB77745D0FE2FE0F07D2C424YAQFF"/>
  </hyperlinks>
  <pageMargins left="0.70866141732283472" right="0.70866141732283472" top="0.74803149606299213" bottom="0.74803149606299213" header="0.31496062992125984" footer="0.31496062992125984"/>
  <pageSetup paperSize="9" scale="83" orientation="portrait" r:id="rId3"/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view="pageBreakPreview" topLeftCell="A4" zoomScaleNormal="100" zoomScaleSheetLayoutView="100" workbookViewId="0">
      <selection activeCell="F7" sqref="F7:F13"/>
    </sheetView>
  </sheetViews>
  <sheetFormatPr defaultRowHeight="14.4" x14ac:dyDescent="0.3"/>
  <cols>
    <col min="2" max="2" width="42.5546875" customWidth="1"/>
  </cols>
  <sheetData>
    <row r="1" spans="1:13" ht="77.25" customHeight="1" x14ac:dyDescent="0.3">
      <c r="A1" s="19" t="s">
        <v>15</v>
      </c>
      <c r="B1" s="19"/>
      <c r="C1" s="19"/>
      <c r="D1" s="19"/>
      <c r="E1" s="19"/>
      <c r="F1" s="19"/>
      <c r="G1" s="19"/>
      <c r="H1" s="19"/>
    </row>
    <row r="2" spans="1:13" ht="64.5" customHeight="1" x14ac:dyDescent="0.3">
      <c r="A2" s="20" t="s">
        <v>29</v>
      </c>
      <c r="B2" s="20"/>
      <c r="C2" s="20"/>
      <c r="D2" s="20"/>
      <c r="E2" s="20"/>
      <c r="F2" s="20"/>
      <c r="G2" s="20"/>
      <c r="H2" s="20"/>
    </row>
    <row r="3" spans="1:13" ht="30" customHeight="1" x14ac:dyDescent="0.3">
      <c r="A3" s="23" t="s">
        <v>2</v>
      </c>
      <c r="B3" s="23"/>
      <c r="C3" s="23" t="s">
        <v>16</v>
      </c>
      <c r="D3" s="23"/>
      <c r="E3" s="23"/>
      <c r="F3" s="23" t="s">
        <v>3</v>
      </c>
      <c r="G3" s="23"/>
      <c r="H3" s="23"/>
    </row>
    <row r="4" spans="1:13" ht="28.8" x14ac:dyDescent="0.3">
      <c r="A4" s="23"/>
      <c r="B4" s="23"/>
      <c r="C4" s="15" t="s">
        <v>0</v>
      </c>
      <c r="D4" s="15" t="s">
        <v>1</v>
      </c>
      <c r="E4" s="15" t="s">
        <v>4</v>
      </c>
      <c r="F4" s="15" t="s">
        <v>0</v>
      </c>
      <c r="G4" s="15" t="s">
        <v>1</v>
      </c>
      <c r="H4" s="15" t="s">
        <v>4</v>
      </c>
    </row>
    <row r="5" spans="1:13" x14ac:dyDescent="0.3">
      <c r="A5" s="15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3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3">
      <c r="A7" s="5"/>
      <c r="B7" s="4" t="s">
        <v>7</v>
      </c>
      <c r="C7" s="5">
        <f>'август 2019'!C7+20</f>
        <v>213</v>
      </c>
      <c r="D7" s="5"/>
      <c r="E7" s="5"/>
      <c r="F7" s="10">
        <f>'август 2019'!F7+290</f>
        <v>3392</v>
      </c>
      <c r="G7" s="5"/>
      <c r="H7" s="5"/>
    </row>
    <row r="8" spans="1:13" x14ac:dyDescent="0.3">
      <c r="A8" s="15">
        <v>2</v>
      </c>
      <c r="B8" s="5" t="s">
        <v>8</v>
      </c>
      <c r="C8" s="5">
        <f>'август 2019'!C8+2</f>
        <v>27</v>
      </c>
      <c r="D8" s="5"/>
      <c r="E8" s="5"/>
      <c r="F8" s="10">
        <f>'август 2019'!F8+45</f>
        <v>1150</v>
      </c>
      <c r="G8" s="5"/>
      <c r="H8" s="5"/>
    </row>
    <row r="9" spans="1:13" x14ac:dyDescent="0.3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3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3">
      <c r="A11" s="15">
        <v>3</v>
      </c>
      <c r="B11" s="5" t="s">
        <v>10</v>
      </c>
      <c r="C11" s="5">
        <f>'август 2019'!C11</f>
        <v>4</v>
      </c>
      <c r="D11" s="5"/>
      <c r="E11" s="5"/>
      <c r="F11" s="10">
        <f>'август 2019'!F11</f>
        <v>1700</v>
      </c>
      <c r="G11" s="5"/>
      <c r="H11" s="5"/>
    </row>
    <row r="12" spans="1:13" x14ac:dyDescent="0.3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3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3">
      <c r="A14" s="15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3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3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3">
      <c r="A17" s="15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3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3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3">
      <c r="A20" s="15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3">
      <c r="A23" s="22" t="s">
        <v>18</v>
      </c>
      <c r="B23" s="22"/>
      <c r="C23" s="22"/>
      <c r="D23" s="22"/>
      <c r="E23" s="22"/>
      <c r="F23" s="22"/>
      <c r="G23" s="22"/>
      <c r="H23" s="22"/>
      <c r="I23" s="7"/>
      <c r="J23" s="7"/>
      <c r="K23" s="7"/>
    </row>
    <row r="26" spans="1:11" x14ac:dyDescent="0.3">
      <c r="A26" s="21" t="s">
        <v>27</v>
      </c>
      <c r="B26" s="21"/>
      <c r="C26" s="21"/>
      <c r="D26" s="21"/>
      <c r="E26" s="21"/>
      <c r="F26" s="21"/>
      <c r="G26" s="21"/>
      <c r="H26" s="21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/>
    <hyperlink ref="B10" r:id="rId2" display="consultantplus://offline/ref=2B68D365C87DD12C3005D9B461515A31DC59046575EDA8B88471CB77745D0FE2FE0F07D2C424YAQFF"/>
  </hyperlinks>
  <pageMargins left="0.70866141732283472" right="0.70866141732283472" top="0.74803149606299213" bottom="0.74803149606299213" header="0.31496062992125984" footer="0.31496062992125984"/>
  <pageSetup paperSize="9" scale="83" orientation="portrait" r:id="rId3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январь 2020</vt:lpstr>
      <vt:lpstr>февраль 2019</vt:lpstr>
      <vt:lpstr>март 2019</vt:lpstr>
      <vt:lpstr>апрель 2019</vt:lpstr>
      <vt:lpstr>май 2019</vt:lpstr>
      <vt:lpstr>июнь 2019</vt:lpstr>
      <vt:lpstr>июль 2019</vt:lpstr>
      <vt:lpstr>август 2019</vt:lpstr>
      <vt:lpstr>сентябрь 2019</vt:lpstr>
      <vt:lpstr>октябрь 2019</vt:lpstr>
      <vt:lpstr>ноябрь 2019</vt:lpstr>
      <vt:lpstr>декабрь 2019</vt:lpstr>
      <vt:lpstr>'август 2019'!Область_печати</vt:lpstr>
      <vt:lpstr>'апрель 2019'!Область_печати</vt:lpstr>
      <vt:lpstr>'декабрь 2019'!Область_печати</vt:lpstr>
      <vt:lpstr>'июль 2019'!Область_печати</vt:lpstr>
      <vt:lpstr>'июнь 2019'!Область_печати</vt:lpstr>
      <vt:lpstr>'май 2019'!Область_печати</vt:lpstr>
      <vt:lpstr>'март 2019'!Область_печати</vt:lpstr>
      <vt:lpstr>'ноябрь 2019'!Область_печати</vt:lpstr>
      <vt:lpstr>'октябрь 2019'!Область_печати</vt:lpstr>
      <vt:lpstr>'сентябрь 2019'!Область_печати</vt:lpstr>
      <vt:lpstr>'февраль 2019'!Область_печати</vt:lpstr>
      <vt:lpstr>'январь 2020'!Область_печати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2020-02-04T08:23:57Z</dcterms:modified>
</cp:coreProperties>
</file>