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8" windowWidth="14808" windowHeight="8016" tabRatio="672" firstSheet="11" activeTab="11"/>
  </bookViews>
  <sheets>
    <sheet name="январь 2019" sheetId="7" state="hidden" r:id="rId1"/>
    <sheet name="февраль 2019" sheetId="8" state="hidden" r:id="rId2"/>
    <sheet name="март 2019" sheetId="9" state="hidden" r:id="rId3"/>
    <sheet name="апрель 2019" sheetId="10" state="hidden" r:id="rId4"/>
    <sheet name="май 2019" sheetId="11" state="hidden" r:id="rId5"/>
    <sheet name="июнь 2019" sheetId="12" state="hidden" r:id="rId6"/>
    <sheet name="июль 2019" sheetId="13" state="hidden" r:id="rId7"/>
    <sheet name="август 2019" sheetId="14" state="hidden" r:id="rId8"/>
    <sheet name="сентябрь 2019" sheetId="15" state="hidden" r:id="rId9"/>
    <sheet name="октябрь 2019" sheetId="16" state="hidden" r:id="rId10"/>
    <sheet name="ноябрь 2019" sheetId="17" state="hidden" r:id="rId11"/>
    <sheet name="декабрь 2019" sheetId="18" r:id="rId12"/>
  </sheets>
  <definedNames>
    <definedName name="_xlnm.Print_Area" localSheetId="7">'август 2019'!$A$1:$K$25</definedName>
    <definedName name="_xlnm.Print_Area" localSheetId="3">'апрель 2019'!$A$1:$K$25</definedName>
    <definedName name="_xlnm.Print_Area" localSheetId="11">'декабрь 2019'!$A$1:$K$25</definedName>
    <definedName name="_xlnm.Print_Area" localSheetId="6">'июль 2019'!$A$1:$K$25</definedName>
    <definedName name="_xlnm.Print_Area" localSheetId="5">'июнь 2019'!$A$1:$K$25</definedName>
    <definedName name="_xlnm.Print_Area" localSheetId="4">'май 2019'!$A$1:$K$25</definedName>
    <definedName name="_xlnm.Print_Area" localSheetId="2">'март 2019'!$A$1:$K$25</definedName>
    <definedName name="_xlnm.Print_Area" localSheetId="10">'ноябрь 2019'!$A$1:$K$25</definedName>
    <definedName name="_xlnm.Print_Area" localSheetId="9">'октябрь 2019'!$A$1:$K$25</definedName>
    <definedName name="_xlnm.Print_Area" localSheetId="8">'сентябрь 2019'!$A$1:$K$25</definedName>
    <definedName name="_xlnm.Print_Area" localSheetId="1">'февраль 2019'!$A$1:$K$25</definedName>
    <definedName name="_xlnm.Print_Area" localSheetId="0">'январь 2019'!$A$1:$K$25</definedName>
  </definedNames>
  <calcPr calcId="145621"/>
</workbook>
</file>

<file path=xl/calcChain.xml><?xml version="1.0" encoding="utf-8"?>
<calcChain xmlns="http://schemas.openxmlformats.org/spreadsheetml/2006/main">
  <c r="I8" i="18" l="1"/>
  <c r="F8" i="18"/>
  <c r="C8" i="18"/>
  <c r="I7" i="18"/>
  <c r="F7" i="18"/>
  <c r="C7" i="18"/>
  <c r="I11" i="18"/>
  <c r="F11" i="18"/>
  <c r="C11" i="18"/>
  <c r="M11" i="18" l="1"/>
  <c r="M12" i="18" s="1"/>
  <c r="M12" i="17"/>
  <c r="M11" i="17"/>
  <c r="I8" i="17"/>
  <c r="F8" i="17"/>
  <c r="C8" i="17"/>
  <c r="I7" i="17"/>
  <c r="F7" i="17"/>
  <c r="C7" i="17"/>
  <c r="I11" i="17"/>
  <c r="F11" i="17"/>
  <c r="C11" i="17"/>
  <c r="I8" i="16" l="1"/>
  <c r="I7" i="16"/>
  <c r="F8" i="16"/>
  <c r="C8" i="16"/>
  <c r="F7" i="16"/>
  <c r="C7" i="16"/>
  <c r="I11" i="16"/>
  <c r="F11" i="16"/>
  <c r="C11" i="16"/>
  <c r="M11" i="16" l="1"/>
  <c r="M12" i="16" s="1"/>
  <c r="I8" i="15"/>
  <c r="F8" i="15"/>
  <c r="C8" i="15"/>
  <c r="I7" i="15"/>
  <c r="F7" i="15"/>
  <c r="C7" i="15"/>
  <c r="I11" i="15"/>
  <c r="F11" i="15"/>
  <c r="C11" i="15"/>
  <c r="M11" i="15" l="1"/>
  <c r="M12" i="15" s="1"/>
  <c r="I8" i="14"/>
  <c r="F8" i="14"/>
  <c r="C8" i="14"/>
  <c r="I7" i="14"/>
  <c r="F7" i="14"/>
  <c r="C7" i="14"/>
  <c r="I11" i="14"/>
  <c r="F11" i="14"/>
  <c r="C11" i="14"/>
  <c r="M11" i="14" l="1"/>
  <c r="M12" i="14" s="1"/>
  <c r="I7" i="13"/>
  <c r="F7" i="13"/>
  <c r="C7" i="13"/>
  <c r="M11" i="13" l="1"/>
  <c r="M12" i="13" s="1"/>
  <c r="I7" i="12"/>
  <c r="I8" i="13"/>
  <c r="F8" i="13"/>
  <c r="C8" i="13"/>
  <c r="I11" i="13"/>
  <c r="F11" i="13"/>
  <c r="C11" i="13"/>
  <c r="I8" i="12" l="1"/>
  <c r="F8" i="12"/>
  <c r="C8" i="12"/>
  <c r="F7" i="12"/>
  <c r="C7" i="12"/>
  <c r="I11" i="12"/>
  <c r="F11" i="12"/>
  <c r="C11" i="12"/>
  <c r="I7" i="11" l="1"/>
  <c r="F7" i="11"/>
  <c r="C7" i="11"/>
  <c r="I8" i="11" l="1"/>
  <c r="F8" i="11"/>
  <c r="C8" i="11"/>
  <c r="I11" i="11"/>
  <c r="F11" i="11"/>
  <c r="C11" i="11"/>
  <c r="I8" i="10" l="1"/>
  <c r="F8" i="10"/>
  <c r="C8" i="10"/>
  <c r="I7" i="10"/>
  <c r="F7" i="10"/>
  <c r="C7" i="10"/>
  <c r="I11" i="10"/>
  <c r="F11" i="10"/>
  <c r="C11" i="10"/>
  <c r="I7" i="9" l="1"/>
  <c r="F7" i="9"/>
  <c r="C7" i="9"/>
  <c r="I11" i="9" l="1"/>
  <c r="I8" i="9"/>
  <c r="F11" i="9"/>
  <c r="F8" i="9"/>
  <c r="C11" i="9"/>
  <c r="C8" i="9"/>
  <c r="I11" i="8" l="1"/>
  <c r="I8" i="8"/>
  <c r="F8" i="8"/>
  <c r="C8" i="8"/>
  <c r="I7" i="8"/>
  <c r="F7" i="8"/>
  <c r="C7" i="8"/>
  <c r="I8" i="7" l="1"/>
  <c r="I7" i="7"/>
</calcChain>
</file>

<file path=xl/sharedStrings.xml><?xml version="1.0" encoding="utf-8"?>
<sst xmlns="http://schemas.openxmlformats.org/spreadsheetml/2006/main" count="396" uniqueCount="36">
  <si>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</si>
  <si>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</si>
  <si>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</si>
  <si>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</si>
  <si>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</si>
  <si>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</si>
  <si>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</si>
  <si>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</si>
  <si>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</si>
  <si>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</si>
  <si>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</si>
  <si>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</si>
  <si>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</si>
  <si>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</si>
  <si>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</si>
  <si>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</si>
  <si>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</si>
  <si>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</si>
  <si>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</si>
  <si>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об осуществлении технологического присоединения
по договорам, заключенным ООО ЭСК "Энергия"
за январь 2019 года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</si>
  <si>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</si>
  <si>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январь-февраль 2019 года</t>
  </si>
  <si>
    <t>ИНФОРМАЦИЯ
об осуществлении технологического присоединения
по договорам, заключенным ООО ЭСК "Энергия"
за январь-март 2019 года</t>
  </si>
  <si>
    <t>ИНФОРМАЦИЯ
об осуществлении технологического присоединения
по договорам, заключенным ООО ЭСК "Энергия"
за январь-апрель 2019 года</t>
  </si>
  <si>
    <t>ИНФОРМАЦИЯ
об осуществлении технологического присоединения
по договорам, заключенным ООО ЭСК "Энергия"
за январь-май 2019 года</t>
  </si>
  <si>
    <t>Стоимость договоров
(без НДС) (тыс. рублей)</t>
  </si>
  <si>
    <t>Количество договоров
(штук)</t>
  </si>
  <si>
    <t>И.о. директора ООО ЭСК "Энергия"                                                                                                             А.А. Смертин</t>
  </si>
  <si>
    <t>ИНФОРМАЦИЯ
об осуществлении технологического присоединения
по договорам, заключенным ООО ЭСК "Энергия"
за январь-июнь 2019 года</t>
  </si>
  <si>
    <t>ИНФОРМАЦИЯ
об осуществлении технологического присоединения
по договорам, заключенным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</si>
  <si>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</si>
  <si>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январь-август 2019 года</t>
  </si>
  <si>
    <t>ИНФОРМАЦИЯ
об осуществлении технологического присоединения
по договорам, заключенным ООО ЭСК "Энергия"
за январь-сентябрь 2019 года</t>
  </si>
  <si>
    <t>ИНФОРМАЦИЯ
об осуществлении технологического присоединения
по договорам, заключенным ООО ЭСК "Энергия"
за январь-октябрь 2019 года</t>
  </si>
  <si>
    <t>ИНФОРМАЦИЯ
об осуществлении технологического присоединения
по договорам, заключенным ООО ЭСК "Энергия"
за январь-ноябрь 2019 года</t>
  </si>
  <si>
    <t>ИНФОРМАЦИЯ
об осуществлении технологического присоединения
по договорам, заключенным ООО ЭСК "Энергия"
за январь-декабрь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</si>
</sst>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25"/>
  <sheetViews>
    <sheetView view="pageBreakPreview" zoomScale="98" zoomScaleNormal="100" zoomScaleSheetLayoutView="98" workbookViewId="0">
      <selection activeCell="I7" sqref="I7:I8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5" t="s">
        <v>4</v>
      </c>
      <c r="D3" s="25"/>
      <c r="E3" s="25"/>
      <c r="F3" s="25" t="s">
        <v>5</v>
      </c>
      <c r="G3" s="25"/>
      <c r="H3" s="25"/>
      <c r="I3" s="25" t="s">
        <v>6</v>
      </c>
      <c r="J3" s="25"/>
      <c r="K3" s="25"/>
    </row>
    <row r="4" spans="1:16" ht="28.8" x14ac:dyDescent="0.3">
      <c r="A4" s="25"/>
      <c r="B4" s="25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6" x14ac:dyDescent="0.3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6" x14ac:dyDescent="0.3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N6" s="20"/>
      <c r="O6" s="20"/>
      <c r="P6" s="20"/>
    </row>
    <row r="7" spans="1:16" x14ac:dyDescent="0.3">
      <c r="A7" s="2"/>
      <c r="B7" s="5" t="s">
        <v>10</v>
      </c>
      <c r="C7" s="6">
        <v>1</v>
      </c>
      <c r="D7" s="6"/>
      <c r="E7" s="6"/>
      <c r="F7" s="6">
        <v>15</v>
      </c>
      <c r="G7" s="6"/>
      <c r="H7" s="6"/>
      <c r="I7" s="7">
        <f>0.55/1.2</f>
        <v>0.45833333333333337</v>
      </c>
      <c r="J7" s="4"/>
      <c r="K7" s="2"/>
    </row>
    <row r="8" spans="1:16" x14ac:dyDescent="0.3">
      <c r="A8" s="1">
        <v>2</v>
      </c>
      <c r="B8" s="2" t="s">
        <v>11</v>
      </c>
      <c r="C8" s="2">
        <v>2</v>
      </c>
      <c r="D8" s="2"/>
      <c r="E8" s="2"/>
      <c r="F8" s="2">
        <v>70</v>
      </c>
      <c r="G8" s="2"/>
      <c r="H8" s="2"/>
      <c r="I8" s="7">
        <f>12.54046*2/1.2</f>
        <v>20.900766666666666</v>
      </c>
      <c r="J8" s="2"/>
      <c r="K8" s="2"/>
    </row>
    <row r="9" spans="1:16" x14ac:dyDescent="0.3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6" x14ac:dyDescent="0.3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6" x14ac:dyDescent="0.3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3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x14ac:dyDescent="0.3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6" x14ac:dyDescent="0.3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3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x14ac:dyDescent="0.3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3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3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3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20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A25:K25"/>
    <mergeCell ref="N6:P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topLeftCell="A4" zoomScale="98" zoomScaleNormal="100" zoomScaleSheetLayoutView="98" workbookViewId="0">
      <selection activeCell="I7" sqref="I7:I12"/>
    </sheetView>
  </sheetViews>
  <sheetFormatPr defaultRowHeight="14.4" x14ac:dyDescent="0.3"/>
  <cols>
    <col min="2" max="2" width="30" customWidth="1"/>
    <col min="6" max="6" width="10.109375" bestFit="1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33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26</v>
      </c>
      <c r="D3" s="25"/>
      <c r="E3" s="25"/>
      <c r="F3" s="25" t="s">
        <v>5</v>
      </c>
      <c r="G3" s="25"/>
      <c r="H3" s="25"/>
      <c r="I3" s="26" t="s">
        <v>25</v>
      </c>
      <c r="J3" s="25"/>
      <c r="K3" s="25"/>
    </row>
    <row r="4" spans="1:16" ht="28.8" x14ac:dyDescent="0.3">
      <c r="A4" s="25"/>
      <c r="B4" s="25"/>
      <c r="C4" s="17" t="s">
        <v>0</v>
      </c>
      <c r="D4" s="17" t="s">
        <v>1</v>
      </c>
      <c r="E4" s="17" t="s">
        <v>7</v>
      </c>
      <c r="F4" s="17" t="s">
        <v>0</v>
      </c>
      <c r="G4" s="17" t="s">
        <v>1</v>
      </c>
      <c r="H4" s="17" t="s">
        <v>7</v>
      </c>
      <c r="I4" s="17" t="s">
        <v>0</v>
      </c>
      <c r="J4" s="17" t="s">
        <v>1</v>
      </c>
      <c r="K4" s="17" t="s">
        <v>7</v>
      </c>
    </row>
    <row r="5" spans="1:16" x14ac:dyDescent="0.3">
      <c r="A5" s="17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'сентябрь 2019'!C7+33</f>
        <v>129</v>
      </c>
      <c r="D7" s="6"/>
      <c r="E7" s="6"/>
      <c r="F7" s="10">
        <f>'сентябрь 2019'!F7+490</f>
        <v>1879</v>
      </c>
      <c r="G7" s="6"/>
      <c r="H7" s="6"/>
      <c r="I7" s="7">
        <f>'сентябрь 2019'!I7+42.30492/1.2</f>
        <v>89.318650000000019</v>
      </c>
      <c r="J7" s="6"/>
      <c r="K7" s="6"/>
    </row>
    <row r="8" spans="1:16" x14ac:dyDescent="0.3">
      <c r="A8" s="17">
        <v>2</v>
      </c>
      <c r="B8" s="6" t="s">
        <v>11</v>
      </c>
      <c r="C8" s="6">
        <f>'сентябрь 2019'!C8+1</f>
        <v>14</v>
      </c>
      <c r="D8" s="6"/>
      <c r="E8" s="6"/>
      <c r="F8" s="10">
        <f>'сентябрь 2019'!F8+45</f>
        <v>775</v>
      </c>
      <c r="G8" s="6"/>
      <c r="H8" s="6"/>
      <c r="I8" s="7">
        <f>'сентябрь 2019'!I8+17.62938/1.2</f>
        <v>227.875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7">
        <v>3</v>
      </c>
      <c r="B11" s="6" t="s">
        <v>13</v>
      </c>
      <c r="C11" s="6">
        <f>'сентябрь 2019'!C11</f>
        <v>1</v>
      </c>
      <c r="D11" s="6"/>
      <c r="E11" s="6"/>
      <c r="F11" s="10">
        <f>'сентябрь 2019'!F11</f>
        <v>200</v>
      </c>
      <c r="G11" s="6"/>
      <c r="H11" s="6"/>
      <c r="I11" s="7">
        <f>'сентябрь 2019'!I11</f>
        <v>48.970500000000001</v>
      </c>
      <c r="J11" s="6"/>
      <c r="K11" s="6"/>
      <c r="M11" s="14">
        <f>I7+I8+I11</f>
        <v>366.16415000000006</v>
      </c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>
        <f>M11*1.2</f>
        <v>439.39698000000004</v>
      </c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7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7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7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30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4.4" x14ac:dyDescent="0.3"/>
  <cols>
    <col min="2" max="2" width="30" customWidth="1"/>
    <col min="6" max="6" width="10.109375" bestFit="1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26</v>
      </c>
      <c r="D3" s="25"/>
      <c r="E3" s="25"/>
      <c r="F3" s="25" t="s">
        <v>5</v>
      </c>
      <c r="G3" s="25"/>
      <c r="H3" s="25"/>
      <c r="I3" s="26" t="s">
        <v>25</v>
      </c>
      <c r="J3" s="25"/>
      <c r="K3" s="25"/>
    </row>
    <row r="4" spans="1:16" ht="28.8" x14ac:dyDescent="0.3">
      <c r="A4" s="25"/>
      <c r="B4" s="25"/>
      <c r="C4" s="18" t="s">
        <v>0</v>
      </c>
      <c r="D4" s="18" t="s">
        <v>1</v>
      </c>
      <c r="E4" s="18" t="s">
        <v>7</v>
      </c>
      <c r="F4" s="18" t="s">
        <v>0</v>
      </c>
      <c r="G4" s="18" t="s">
        <v>1</v>
      </c>
      <c r="H4" s="18" t="s">
        <v>7</v>
      </c>
      <c r="I4" s="18" t="s">
        <v>0</v>
      </c>
      <c r="J4" s="18" t="s">
        <v>1</v>
      </c>
      <c r="K4" s="18" t="s">
        <v>7</v>
      </c>
    </row>
    <row r="5" spans="1:16" x14ac:dyDescent="0.3">
      <c r="A5" s="1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'октябрь 2019'!C7+17</f>
        <v>146</v>
      </c>
      <c r="D7" s="6"/>
      <c r="E7" s="6"/>
      <c r="F7" s="10">
        <f>'октябрь 2019'!F7+255</f>
        <v>2134</v>
      </c>
      <c r="G7" s="6"/>
      <c r="H7" s="6"/>
      <c r="I7" s="7">
        <f>'октябрь 2019'!I7+9.35/1.2</f>
        <v>97.110316666666691</v>
      </c>
      <c r="J7" s="6"/>
      <c r="K7" s="6"/>
    </row>
    <row r="8" spans="1:16" x14ac:dyDescent="0.3">
      <c r="A8" s="18">
        <v>2</v>
      </c>
      <c r="B8" s="6" t="s">
        <v>11</v>
      </c>
      <c r="C8" s="6">
        <f>'октябрь 2019'!C8+3</f>
        <v>17</v>
      </c>
      <c r="D8" s="6"/>
      <c r="E8" s="6"/>
      <c r="F8" s="10">
        <f>'октябрь 2019'!F8+155</f>
        <v>930</v>
      </c>
      <c r="G8" s="6"/>
      <c r="H8" s="6"/>
      <c r="I8" s="7">
        <f>'октябрь 2019'!I8+64.43132/1.2</f>
        <v>281.56776666666667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8">
        <v>3</v>
      </c>
      <c r="B11" s="6" t="s">
        <v>13</v>
      </c>
      <c r="C11" s="6">
        <f>'октябрь 2019'!C11</f>
        <v>1</v>
      </c>
      <c r="D11" s="6"/>
      <c r="E11" s="6"/>
      <c r="F11" s="10">
        <f>'октябрь 2019'!F11</f>
        <v>200</v>
      </c>
      <c r="G11" s="6"/>
      <c r="H11" s="6"/>
      <c r="I11" s="7">
        <f>'октябрь 2019'!I11</f>
        <v>48.970500000000001</v>
      </c>
      <c r="J11" s="6"/>
      <c r="K11" s="6"/>
      <c r="M11" s="14">
        <f>I7+I8+I11</f>
        <v>427.64858333333336</v>
      </c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>
        <f>M11*1.2</f>
        <v>513.17830000000004</v>
      </c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30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view="pageBreakPreview" zoomScale="98" zoomScaleNormal="100" zoomScaleSheetLayoutView="98" workbookViewId="0">
      <selection activeCell="I9" sqref="I9"/>
    </sheetView>
  </sheetViews>
  <sheetFormatPr defaultRowHeight="14.4" x14ac:dyDescent="0.3"/>
  <cols>
    <col min="2" max="2" width="30" customWidth="1"/>
    <col min="6" max="6" width="10.109375" bestFit="1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35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26</v>
      </c>
      <c r="D3" s="25"/>
      <c r="E3" s="25"/>
      <c r="F3" s="25" t="s">
        <v>5</v>
      </c>
      <c r="G3" s="25"/>
      <c r="H3" s="25"/>
      <c r="I3" s="26" t="s">
        <v>25</v>
      </c>
      <c r="J3" s="25"/>
      <c r="K3" s="25"/>
    </row>
    <row r="4" spans="1:16" ht="28.8" x14ac:dyDescent="0.3">
      <c r="A4" s="25"/>
      <c r="B4" s="25"/>
      <c r="C4" s="19" t="s">
        <v>0</v>
      </c>
      <c r="D4" s="19" t="s">
        <v>1</v>
      </c>
      <c r="E4" s="19" t="s">
        <v>7</v>
      </c>
      <c r="F4" s="19" t="s">
        <v>0</v>
      </c>
      <c r="G4" s="19" t="s">
        <v>1</v>
      </c>
      <c r="H4" s="19" t="s">
        <v>7</v>
      </c>
      <c r="I4" s="19" t="s">
        <v>0</v>
      </c>
      <c r="J4" s="19" t="s">
        <v>1</v>
      </c>
      <c r="K4" s="19" t="s">
        <v>7</v>
      </c>
    </row>
    <row r="5" spans="1:16" x14ac:dyDescent="0.3">
      <c r="A5" s="19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'ноябрь 2019'!C7+28</f>
        <v>174</v>
      </c>
      <c r="D7" s="6"/>
      <c r="E7" s="6"/>
      <c r="F7" s="10">
        <f>'ноябрь 2019'!F7+410</f>
        <v>2544</v>
      </c>
      <c r="G7" s="6"/>
      <c r="H7" s="6"/>
      <c r="I7" s="7">
        <f>'ноябрь 2019'!I7+15.4/1.2</f>
        <v>109.94365000000002</v>
      </c>
      <c r="J7" s="6"/>
      <c r="K7" s="6"/>
    </row>
    <row r="8" spans="1:16" x14ac:dyDescent="0.3">
      <c r="A8" s="19">
        <v>2</v>
      </c>
      <c r="B8" s="6" t="s">
        <v>11</v>
      </c>
      <c r="C8" s="6">
        <f>'ноябрь 2019'!C8+5</f>
        <v>22</v>
      </c>
      <c r="D8" s="6"/>
      <c r="E8" s="6"/>
      <c r="F8" s="10">
        <f>'ноябрь 2019'!F8+155</f>
        <v>1085</v>
      </c>
      <c r="G8" s="6"/>
      <c r="H8" s="6"/>
      <c r="I8" s="7">
        <f>'ноябрь 2019'!I8+68.13922/1.2</f>
        <v>338.35045000000002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9">
        <v>3</v>
      </c>
      <c r="B11" s="6" t="s">
        <v>13</v>
      </c>
      <c r="C11" s="6">
        <f>'ноябрь 2019'!C11</f>
        <v>1</v>
      </c>
      <c r="D11" s="6"/>
      <c r="E11" s="6"/>
      <c r="F11" s="10">
        <f>'ноябрь 2019'!F11</f>
        <v>200</v>
      </c>
      <c r="G11" s="6"/>
      <c r="H11" s="6"/>
      <c r="I11" s="7">
        <f>'ноябрь 2019'!I11</f>
        <v>48.970500000000001</v>
      </c>
      <c r="J11" s="6"/>
      <c r="K11" s="6"/>
      <c r="M11" s="14">
        <f>I7+I8+I11</f>
        <v>497.26460000000009</v>
      </c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>
        <f>M11*1.2</f>
        <v>596.71752000000004</v>
      </c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9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9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9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30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21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5" t="s">
        <v>4</v>
      </c>
      <c r="D3" s="25"/>
      <c r="E3" s="25"/>
      <c r="F3" s="25" t="s">
        <v>5</v>
      </c>
      <c r="G3" s="25"/>
      <c r="H3" s="25"/>
      <c r="I3" s="25" t="s">
        <v>6</v>
      </c>
      <c r="J3" s="25"/>
      <c r="K3" s="25"/>
    </row>
    <row r="4" spans="1:16" ht="28.8" x14ac:dyDescent="0.3">
      <c r="A4" s="25"/>
      <c r="B4" s="25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3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'январь 2019'!C7+6</f>
        <v>7</v>
      </c>
      <c r="D7" s="6"/>
      <c r="E7" s="6"/>
      <c r="F7" s="10">
        <f>'январь 2019'!F7+90</f>
        <v>105</v>
      </c>
      <c r="G7" s="6"/>
      <c r="H7" s="6"/>
      <c r="I7" s="7">
        <f>'январь 2019'!I7+3.3/1.2</f>
        <v>3.2083333333333335</v>
      </c>
      <c r="J7" s="6"/>
      <c r="K7" s="6"/>
    </row>
    <row r="8" spans="1:16" x14ac:dyDescent="0.3">
      <c r="A8" s="8">
        <v>2</v>
      </c>
      <c r="B8" s="6" t="s">
        <v>11</v>
      </c>
      <c r="C8" s="6">
        <f>'январь 2019'!C8+1</f>
        <v>3</v>
      </c>
      <c r="D8" s="6"/>
      <c r="E8" s="6"/>
      <c r="F8" s="10">
        <f>'январь 2019'!F8+30</f>
        <v>100</v>
      </c>
      <c r="G8" s="6"/>
      <c r="H8" s="6"/>
      <c r="I8" s="7">
        <f>'январь 2019'!I8+12.54046/1.2</f>
        <v>31.351149999999997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8">
        <v>3</v>
      </c>
      <c r="B11" s="6" t="s">
        <v>13</v>
      </c>
      <c r="C11" s="6">
        <v>1</v>
      </c>
      <c r="D11" s="6"/>
      <c r="E11" s="6"/>
      <c r="F11" s="10">
        <v>200</v>
      </c>
      <c r="G11" s="6"/>
      <c r="H11" s="6"/>
      <c r="I11" s="7">
        <f>58.7646/1.2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20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5" t="s">
        <v>4</v>
      </c>
      <c r="D3" s="25"/>
      <c r="E3" s="25"/>
      <c r="F3" s="25" t="s">
        <v>5</v>
      </c>
      <c r="G3" s="25"/>
      <c r="H3" s="25"/>
      <c r="I3" s="25" t="s">
        <v>6</v>
      </c>
      <c r="J3" s="25"/>
      <c r="K3" s="25"/>
    </row>
    <row r="4" spans="1:16" ht="28.8" x14ac:dyDescent="0.3">
      <c r="A4" s="25"/>
      <c r="B4" s="25"/>
      <c r="C4" s="9" t="s">
        <v>0</v>
      </c>
      <c r="D4" s="9" t="s">
        <v>1</v>
      </c>
      <c r="E4" s="9" t="s">
        <v>7</v>
      </c>
      <c r="F4" s="9" t="s">
        <v>0</v>
      </c>
      <c r="G4" s="9" t="s">
        <v>1</v>
      </c>
      <c r="H4" s="9" t="s">
        <v>7</v>
      </c>
      <c r="I4" s="9" t="s">
        <v>0</v>
      </c>
      <c r="J4" s="9" t="s">
        <v>1</v>
      </c>
      <c r="K4" s="9" t="s">
        <v>7</v>
      </c>
    </row>
    <row r="5" spans="1:16" x14ac:dyDescent="0.3">
      <c r="A5" s="9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'февраль 2019'!C7+2</f>
        <v>9</v>
      </c>
      <c r="D7" s="6"/>
      <c r="E7" s="6"/>
      <c r="F7" s="10">
        <f>'февраль 2019'!F7+27</f>
        <v>132</v>
      </c>
      <c r="G7" s="6"/>
      <c r="H7" s="6"/>
      <c r="I7" s="7">
        <f>'февраль 2019'!I7+1.1/1.2</f>
        <v>4.125</v>
      </c>
      <c r="J7" s="6"/>
      <c r="K7" s="6"/>
    </row>
    <row r="8" spans="1:16" x14ac:dyDescent="0.3">
      <c r="A8" s="9">
        <v>2</v>
      </c>
      <c r="B8" s="6" t="s">
        <v>11</v>
      </c>
      <c r="C8" s="6">
        <f>'февраль 2019'!C8</f>
        <v>3</v>
      </c>
      <c r="D8" s="6"/>
      <c r="E8" s="6"/>
      <c r="F8" s="10">
        <f>'февраль 2019'!F8</f>
        <v>100</v>
      </c>
      <c r="G8" s="6"/>
      <c r="H8" s="6"/>
      <c r="I8" s="7">
        <f>'февраль 2019'!I8</f>
        <v>31.351149999999997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9">
        <v>3</v>
      </c>
      <c r="B11" s="6" t="s">
        <v>13</v>
      </c>
      <c r="C11" s="6">
        <f>'февраль 2019'!C11</f>
        <v>1</v>
      </c>
      <c r="D11" s="6"/>
      <c r="E11" s="6"/>
      <c r="F11" s="10">
        <f>'февраль 2019'!F11</f>
        <v>200</v>
      </c>
      <c r="G11" s="6"/>
      <c r="H11" s="6"/>
      <c r="I11" s="7">
        <f>'февраль 2019'!I11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9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9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9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20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topLeftCell="A10" zoomScale="98" zoomScaleNormal="100" zoomScaleSheetLayoutView="98" workbookViewId="0">
      <selection activeCell="I7" sqref="I7:I11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5" t="s">
        <v>4</v>
      </c>
      <c r="D3" s="25"/>
      <c r="E3" s="25"/>
      <c r="F3" s="25" t="s">
        <v>5</v>
      </c>
      <c r="G3" s="25"/>
      <c r="H3" s="25"/>
      <c r="I3" s="25" t="s">
        <v>6</v>
      </c>
      <c r="J3" s="25"/>
      <c r="K3" s="25"/>
    </row>
    <row r="4" spans="1:16" ht="28.8" x14ac:dyDescent="0.3">
      <c r="A4" s="25"/>
      <c r="B4" s="25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3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'март 2019'!C7+26</f>
        <v>35</v>
      </c>
      <c r="D7" s="6"/>
      <c r="E7" s="6"/>
      <c r="F7" s="10">
        <f>'март 2019'!F7+380</f>
        <v>512</v>
      </c>
      <c r="G7" s="6"/>
      <c r="H7" s="6"/>
      <c r="I7" s="7">
        <f>'март 2019'!I7+26.37746/1.2</f>
        <v>26.106216666666668</v>
      </c>
      <c r="J7" s="6"/>
      <c r="K7" s="6"/>
    </row>
    <row r="8" spans="1:16" x14ac:dyDescent="0.3">
      <c r="A8" s="11">
        <v>2</v>
      </c>
      <c r="B8" s="6" t="s">
        <v>11</v>
      </c>
      <c r="C8" s="6">
        <f>'март 2019'!C8+2</f>
        <v>5</v>
      </c>
      <c r="D8" s="6"/>
      <c r="E8" s="6"/>
      <c r="F8" s="10">
        <f>'март 2019'!F8+55</f>
        <v>155</v>
      </c>
      <c r="G8" s="6"/>
      <c r="H8" s="6"/>
      <c r="I8" s="7">
        <f>'март 2019'!I8+16.5451/1.2</f>
        <v>45.138733333333334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1">
        <v>3</v>
      </c>
      <c r="B11" s="6" t="s">
        <v>13</v>
      </c>
      <c r="C11" s="6">
        <f>'март 2019'!C11</f>
        <v>1</v>
      </c>
      <c r="D11" s="6"/>
      <c r="E11" s="6"/>
      <c r="F11" s="10">
        <f>'март 2019'!F11</f>
        <v>200</v>
      </c>
      <c r="G11" s="6"/>
      <c r="H11" s="6"/>
      <c r="I11" s="7">
        <f>'март 2019'!I11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20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26</v>
      </c>
      <c r="D3" s="25"/>
      <c r="E3" s="25"/>
      <c r="F3" s="25" t="s">
        <v>5</v>
      </c>
      <c r="G3" s="25"/>
      <c r="H3" s="25"/>
      <c r="I3" s="26" t="s">
        <v>25</v>
      </c>
      <c r="J3" s="25"/>
      <c r="K3" s="25"/>
    </row>
    <row r="4" spans="1:16" ht="28.8" x14ac:dyDescent="0.3">
      <c r="A4" s="25"/>
      <c r="B4" s="25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3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'апрель 2019'!C7+8</f>
        <v>43</v>
      </c>
      <c r="D7" s="6"/>
      <c r="E7" s="6"/>
      <c r="F7" s="10">
        <f>'апрель 2019'!F7+15*6+15</f>
        <v>617</v>
      </c>
      <c r="G7" s="6"/>
      <c r="H7" s="6"/>
      <c r="I7" s="7">
        <f>'апрель 2019'!I7+8*0.55/1.2</f>
        <v>29.772883333333336</v>
      </c>
      <c r="J7" s="6"/>
      <c r="K7" s="6"/>
    </row>
    <row r="8" spans="1:16" x14ac:dyDescent="0.3">
      <c r="A8" s="12">
        <v>2</v>
      </c>
      <c r="B8" s="6" t="s">
        <v>11</v>
      </c>
      <c r="C8" s="6">
        <f>'апрель 2019'!C8+1</f>
        <v>6</v>
      </c>
      <c r="D8" s="6"/>
      <c r="E8" s="6"/>
      <c r="F8" s="10">
        <f>'апрель 2019'!F8+30</f>
        <v>185</v>
      </c>
      <c r="G8" s="6"/>
      <c r="H8" s="6"/>
      <c r="I8" s="7">
        <f>'апрель 2019'!I8+12.62746/1.2</f>
        <v>55.661616666666667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2">
        <v>3</v>
      </c>
      <c r="B11" s="6" t="s">
        <v>13</v>
      </c>
      <c r="C11" s="6">
        <f>'апрель 2019'!C11</f>
        <v>1</v>
      </c>
      <c r="D11" s="6"/>
      <c r="E11" s="6"/>
      <c r="F11" s="10">
        <f>'апрель 2019'!F11</f>
        <v>200</v>
      </c>
      <c r="G11" s="6"/>
      <c r="H11" s="6"/>
      <c r="I11" s="7">
        <f>'апрель 2019'!I11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27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4.4" x14ac:dyDescent="0.3"/>
  <cols>
    <col min="2" max="2" width="30" customWidth="1"/>
    <col min="6" max="6" width="10.109375" bestFit="1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28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26</v>
      </c>
      <c r="D3" s="25"/>
      <c r="E3" s="25"/>
      <c r="F3" s="25" t="s">
        <v>5</v>
      </c>
      <c r="G3" s="25"/>
      <c r="H3" s="25"/>
      <c r="I3" s="26" t="s">
        <v>25</v>
      </c>
      <c r="J3" s="25"/>
      <c r="K3" s="25"/>
    </row>
    <row r="4" spans="1:16" ht="28.8" x14ac:dyDescent="0.3">
      <c r="A4" s="25"/>
      <c r="B4" s="25"/>
      <c r="C4" s="13" t="s">
        <v>0</v>
      </c>
      <c r="D4" s="13" t="s">
        <v>1</v>
      </c>
      <c r="E4" s="13" t="s">
        <v>7</v>
      </c>
      <c r="F4" s="13" t="s">
        <v>0</v>
      </c>
      <c r="G4" s="13" t="s">
        <v>1</v>
      </c>
      <c r="H4" s="13" t="s">
        <v>7</v>
      </c>
      <c r="I4" s="13" t="s">
        <v>0</v>
      </c>
      <c r="J4" s="13" t="s">
        <v>1</v>
      </c>
      <c r="K4" s="13" t="s">
        <v>7</v>
      </c>
    </row>
    <row r="5" spans="1:16" x14ac:dyDescent="0.3">
      <c r="A5" s="13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'май 2019'!C7+6</f>
        <v>49</v>
      </c>
      <c r="D7" s="6"/>
      <c r="E7" s="6"/>
      <c r="F7" s="10">
        <f>'май 2019'!F7+90</f>
        <v>707</v>
      </c>
      <c r="G7" s="6"/>
      <c r="H7" s="6"/>
      <c r="I7" s="7">
        <f>'май 2019'!I7+6*0.55/1.2</f>
        <v>32.52288333333334</v>
      </c>
      <c r="J7" s="6"/>
      <c r="K7" s="6"/>
    </row>
    <row r="8" spans="1:16" x14ac:dyDescent="0.3">
      <c r="A8" s="13">
        <v>2</v>
      </c>
      <c r="B8" s="6" t="s">
        <v>11</v>
      </c>
      <c r="C8" s="6">
        <f>'май 2019'!C8+1</f>
        <v>7</v>
      </c>
      <c r="D8" s="6"/>
      <c r="E8" s="6"/>
      <c r="F8" s="10">
        <f>'май 2019'!F8+25</f>
        <v>210</v>
      </c>
      <c r="G8" s="6"/>
      <c r="H8" s="6"/>
      <c r="I8" s="7">
        <f>'май 2019'!I8+12.62746/1.2</f>
        <v>66.1845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3">
        <v>3</v>
      </c>
      <c r="B11" s="6" t="s">
        <v>13</v>
      </c>
      <c r="C11" s="6">
        <f>'май 2019'!C11</f>
        <v>1</v>
      </c>
      <c r="D11" s="6"/>
      <c r="E11" s="6"/>
      <c r="F11" s="10">
        <f>'май 2019'!F11</f>
        <v>200</v>
      </c>
      <c r="G11" s="6"/>
      <c r="H11" s="6"/>
      <c r="I11" s="7">
        <f>'май 2019'!I11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3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3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3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30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topLeftCell="A4" zoomScale="98" zoomScaleNormal="100" zoomScaleSheetLayoutView="98" workbookViewId="0">
      <selection activeCell="F7" sqref="F7:F12"/>
    </sheetView>
  </sheetViews>
  <sheetFormatPr defaultRowHeight="14.4" x14ac:dyDescent="0.3"/>
  <cols>
    <col min="2" max="2" width="30" customWidth="1"/>
    <col min="6" max="6" width="10.109375" bestFit="1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29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26</v>
      </c>
      <c r="D3" s="25"/>
      <c r="E3" s="25"/>
      <c r="F3" s="25" t="s">
        <v>5</v>
      </c>
      <c r="G3" s="25"/>
      <c r="H3" s="25"/>
      <c r="I3" s="26" t="s">
        <v>25</v>
      </c>
      <c r="J3" s="25"/>
      <c r="K3" s="25"/>
    </row>
    <row r="4" spans="1:16" ht="28.8" x14ac:dyDescent="0.3">
      <c r="A4" s="25"/>
      <c r="B4" s="25"/>
      <c r="C4" s="13" t="s">
        <v>0</v>
      </c>
      <c r="D4" s="13" t="s">
        <v>1</v>
      </c>
      <c r="E4" s="13" t="s">
        <v>7</v>
      </c>
      <c r="F4" s="13" t="s">
        <v>0</v>
      </c>
      <c r="G4" s="13" t="s">
        <v>1</v>
      </c>
      <c r="H4" s="13" t="s">
        <v>7</v>
      </c>
      <c r="I4" s="13" t="s">
        <v>0</v>
      </c>
      <c r="J4" s="13" t="s">
        <v>1</v>
      </c>
      <c r="K4" s="13" t="s">
        <v>7</v>
      </c>
    </row>
    <row r="5" spans="1:16" x14ac:dyDescent="0.3">
      <c r="A5" s="13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'июнь 2019'!C7+6</f>
        <v>55</v>
      </c>
      <c r="D7" s="6"/>
      <c r="E7" s="6"/>
      <c r="F7" s="10">
        <f>'июнь 2019'!F7+76</f>
        <v>783</v>
      </c>
      <c r="G7" s="6"/>
      <c r="H7" s="6"/>
      <c r="I7" s="7">
        <f>'июнь 2019'!I7+6*0.55/1.2</f>
        <v>35.27288333333334</v>
      </c>
      <c r="J7" s="6"/>
      <c r="K7" s="6"/>
    </row>
    <row r="8" spans="1:16" x14ac:dyDescent="0.3">
      <c r="A8" s="13">
        <v>2</v>
      </c>
      <c r="B8" s="6" t="s">
        <v>11</v>
      </c>
      <c r="C8" s="6">
        <f>'июнь 2019'!C8+1</f>
        <v>8</v>
      </c>
      <c r="D8" s="6"/>
      <c r="E8" s="6"/>
      <c r="F8" s="10">
        <f>'июнь 2019'!F8+30</f>
        <v>240</v>
      </c>
      <c r="G8" s="6"/>
      <c r="H8" s="6"/>
      <c r="I8" s="7">
        <f>'июнь 2019'!I8+12.62746/1.2</f>
        <v>76.707383333333325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3">
        <v>3</v>
      </c>
      <c r="B11" s="6" t="s">
        <v>13</v>
      </c>
      <c r="C11" s="6">
        <f>'июнь 2019'!C11</f>
        <v>1</v>
      </c>
      <c r="D11" s="6"/>
      <c r="E11" s="6"/>
      <c r="F11" s="10">
        <f>'июнь 2019'!F11</f>
        <v>200</v>
      </c>
      <c r="G11" s="6"/>
      <c r="H11" s="6"/>
      <c r="I11" s="7">
        <f>'июнь 2019'!I11</f>
        <v>48.970500000000001</v>
      </c>
      <c r="J11" s="6"/>
      <c r="K11" s="6"/>
      <c r="M11" s="14">
        <f>I7+I8+I11</f>
        <v>160.95076666666665</v>
      </c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>
        <f>M11*1.2</f>
        <v>193.14091999999997</v>
      </c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3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3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3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30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topLeftCell="A4" zoomScale="98" zoomScaleNormal="100" zoomScaleSheetLayoutView="98" workbookViewId="0">
      <selection activeCell="J11" sqref="J11"/>
    </sheetView>
  </sheetViews>
  <sheetFormatPr defaultRowHeight="14.4" x14ac:dyDescent="0.3"/>
  <cols>
    <col min="2" max="2" width="30" customWidth="1"/>
    <col min="6" max="6" width="10.109375" bestFit="1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26</v>
      </c>
      <c r="D3" s="25"/>
      <c r="E3" s="25"/>
      <c r="F3" s="25" t="s">
        <v>5</v>
      </c>
      <c r="G3" s="25"/>
      <c r="H3" s="25"/>
      <c r="I3" s="26" t="s">
        <v>25</v>
      </c>
      <c r="J3" s="25"/>
      <c r="K3" s="25"/>
    </row>
    <row r="4" spans="1:16" ht="28.8" x14ac:dyDescent="0.3">
      <c r="A4" s="25"/>
      <c r="B4" s="25"/>
      <c r="C4" s="15" t="s">
        <v>0</v>
      </c>
      <c r="D4" s="15" t="s">
        <v>1</v>
      </c>
      <c r="E4" s="15" t="s">
        <v>7</v>
      </c>
      <c r="F4" s="15" t="s">
        <v>0</v>
      </c>
      <c r="G4" s="15" t="s">
        <v>1</v>
      </c>
      <c r="H4" s="15" t="s">
        <v>7</v>
      </c>
      <c r="I4" s="15" t="s">
        <v>0</v>
      </c>
      <c r="J4" s="15" t="s">
        <v>1</v>
      </c>
      <c r="K4" s="15" t="s">
        <v>7</v>
      </c>
    </row>
    <row r="5" spans="1:16" x14ac:dyDescent="0.3">
      <c r="A5" s="15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'июль 2019'!C7+17</f>
        <v>72</v>
      </c>
      <c r="D7" s="6"/>
      <c r="E7" s="6"/>
      <c r="F7" s="10">
        <f>'июль 2019'!F7+255</f>
        <v>1038</v>
      </c>
      <c r="G7" s="6"/>
      <c r="H7" s="6"/>
      <c r="I7" s="7">
        <f>'июль 2019'!I7+0.55*17/1.2</f>
        <v>43.064550000000011</v>
      </c>
      <c r="J7" s="6"/>
      <c r="K7" s="6"/>
    </row>
    <row r="8" spans="1:16" x14ac:dyDescent="0.3">
      <c r="A8" s="15">
        <v>2</v>
      </c>
      <c r="B8" s="6" t="s">
        <v>11</v>
      </c>
      <c r="C8" s="6">
        <f>'июль 2019'!C8+3</f>
        <v>11</v>
      </c>
      <c r="D8" s="6"/>
      <c r="E8" s="6"/>
      <c r="F8" s="10">
        <f>'июль 2019'!F8+360</f>
        <v>600</v>
      </c>
      <c r="G8" s="6"/>
      <c r="H8" s="6"/>
      <c r="I8" s="7">
        <f>'июль 2019'!I8+138.51684/1.2</f>
        <v>192.13808333333333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5">
        <v>3</v>
      </c>
      <c r="B11" s="6" t="s">
        <v>13</v>
      </c>
      <c r="C11" s="6">
        <f>'июль 2019'!C11</f>
        <v>1</v>
      </c>
      <c r="D11" s="6"/>
      <c r="E11" s="6"/>
      <c r="F11" s="10">
        <f>'июль 2019'!F11</f>
        <v>200</v>
      </c>
      <c r="G11" s="6"/>
      <c r="H11" s="6"/>
      <c r="I11" s="7">
        <f>'июль 2019'!I11</f>
        <v>48.970500000000001</v>
      </c>
      <c r="J11" s="6"/>
      <c r="K11" s="6"/>
      <c r="M11" s="14">
        <f>I7+I8+I11</f>
        <v>284.17313333333334</v>
      </c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>
        <f>M11*1.2</f>
        <v>341.00776000000002</v>
      </c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5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5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5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30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6" sqref="I6"/>
    </sheetView>
  </sheetViews>
  <sheetFormatPr defaultRowHeight="14.4" x14ac:dyDescent="0.3"/>
  <cols>
    <col min="2" max="2" width="30" customWidth="1"/>
    <col min="6" max="6" width="10.109375" bestFit="1" customWidth="1"/>
    <col min="9" max="9" width="10.33203125" customWidth="1"/>
  </cols>
  <sheetData>
    <row r="1" spans="1:16" ht="81.75" customHeight="1" x14ac:dyDescent="0.3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3">
      <c r="A2" s="21" t="s">
        <v>32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3">
      <c r="A3" s="25" t="s">
        <v>3</v>
      </c>
      <c r="B3" s="25"/>
      <c r="C3" s="26" t="s">
        <v>26</v>
      </c>
      <c r="D3" s="25"/>
      <c r="E3" s="25"/>
      <c r="F3" s="25" t="s">
        <v>5</v>
      </c>
      <c r="G3" s="25"/>
      <c r="H3" s="25"/>
      <c r="I3" s="26" t="s">
        <v>25</v>
      </c>
      <c r="J3" s="25"/>
      <c r="K3" s="25"/>
    </row>
    <row r="4" spans="1:16" ht="28.8" x14ac:dyDescent="0.3">
      <c r="A4" s="25"/>
      <c r="B4" s="25"/>
      <c r="C4" s="16" t="s">
        <v>0</v>
      </c>
      <c r="D4" s="16" t="s">
        <v>1</v>
      </c>
      <c r="E4" s="16" t="s">
        <v>7</v>
      </c>
      <c r="F4" s="16" t="s">
        <v>0</v>
      </c>
      <c r="G4" s="16" t="s">
        <v>1</v>
      </c>
      <c r="H4" s="16" t="s">
        <v>7</v>
      </c>
      <c r="I4" s="16" t="s">
        <v>0</v>
      </c>
      <c r="J4" s="16" t="s">
        <v>1</v>
      </c>
      <c r="K4" s="16" t="s">
        <v>7</v>
      </c>
    </row>
    <row r="5" spans="1:16" x14ac:dyDescent="0.3">
      <c r="A5" s="16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3">
      <c r="A7" s="6"/>
      <c r="B7" s="5" t="s">
        <v>10</v>
      </c>
      <c r="C7" s="6">
        <f>'август 2019'!C7+24</f>
        <v>96</v>
      </c>
      <c r="D7" s="6"/>
      <c r="E7" s="6"/>
      <c r="F7" s="10">
        <f>'август 2019'!F7+351</f>
        <v>1389</v>
      </c>
      <c r="G7" s="6"/>
      <c r="H7" s="6"/>
      <c r="I7" s="7">
        <f>'август 2019'!I7+24*0.55/1.2</f>
        <v>54.064550000000011</v>
      </c>
      <c r="J7" s="6"/>
      <c r="K7" s="6"/>
    </row>
    <row r="8" spans="1:16" x14ac:dyDescent="0.3">
      <c r="A8" s="16">
        <v>2</v>
      </c>
      <c r="B8" s="6" t="s">
        <v>11</v>
      </c>
      <c r="C8" s="6">
        <f>'август 2019'!C8+2</f>
        <v>13</v>
      </c>
      <c r="D8" s="6"/>
      <c r="E8" s="6"/>
      <c r="F8" s="10">
        <f>'август 2019'!F8+130</f>
        <v>730</v>
      </c>
      <c r="G8" s="6"/>
      <c r="H8" s="6"/>
      <c r="I8" s="7">
        <f>'август 2019'!I8+25.25492/1.2</f>
        <v>213.18385000000001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6">
        <v>3</v>
      </c>
      <c r="B11" s="6" t="s">
        <v>13</v>
      </c>
      <c r="C11" s="6">
        <f>'август 2019'!C11</f>
        <v>1</v>
      </c>
      <c r="D11" s="6"/>
      <c r="E11" s="6"/>
      <c r="F11" s="10">
        <f>'август 2019'!F11</f>
        <v>200</v>
      </c>
      <c r="G11" s="6"/>
      <c r="H11" s="6"/>
      <c r="I11" s="7">
        <f>'август 2019'!I11</f>
        <v>48.970500000000001</v>
      </c>
      <c r="J11" s="6"/>
      <c r="K11" s="6"/>
      <c r="M11" s="14">
        <f>I7+I8+I11</f>
        <v>316.21890000000002</v>
      </c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>
        <f>M11*1.2</f>
        <v>379.46268000000003</v>
      </c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6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6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6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3">
      <c r="A25" s="20" t="s">
        <v>30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 2019</vt:lpstr>
      <vt:lpstr>февраль 2019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декабрь 2019</vt:lpstr>
      <vt:lpstr>'август 2019'!Область_печати</vt:lpstr>
      <vt:lpstr>'апрель 2019'!Область_печати</vt:lpstr>
      <vt:lpstr>'декабрь 2019'!Область_печати</vt:lpstr>
      <vt:lpstr>'июль 2019'!Область_печати</vt:lpstr>
      <vt:lpstr>'июнь 2019'!Область_печати</vt:lpstr>
      <vt:lpstr>'май 2019'!Область_печати</vt:lpstr>
      <vt:lpstr>'март 2019'!Область_печати</vt:lpstr>
      <vt:lpstr>'ноябрь 2019'!Область_печати</vt:lpstr>
      <vt:lpstr>'октябрь 2019'!Область_печати</vt:lpstr>
      <vt:lpstr>'сентябрь 2019'!Область_печати</vt:lpstr>
      <vt:lpstr>'февраль 2019'!Область_печати</vt:lpstr>
      <vt:lpstr>'январь 2019'!Область_печати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2020-01-09T09:10:14Z</dcterms:modified>
</cp:coreProperties>
</file>