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8" windowWidth="14808" windowHeight="8016" tabRatio="672" firstSheet="11" activeTab="11"/>
  </bookViews>
  <sheets>
    <sheet name="январь 2018" sheetId="7" state="hidden" r:id="rId1"/>
    <sheet name="январь-февраль 2018" sheetId="8" state="hidden" r:id="rId2"/>
    <sheet name="январь-март 2018" sheetId="9" state="hidden" r:id="rId3"/>
    <sheet name="январь-апрель 2018" sheetId="10" state="hidden" r:id="rId4"/>
    <sheet name="январь-май 2018" sheetId="11" state="hidden" r:id="rId5"/>
    <sheet name="январь-июнь 2018" sheetId="12" state="hidden" r:id="rId6"/>
    <sheet name="январь-июль 2018" sheetId="13" state="hidden" r:id="rId7"/>
    <sheet name="январь-август 2018" sheetId="14" state="hidden" r:id="rId8"/>
    <sheet name="январь-сентябрь 2018" sheetId="15" state="hidden" r:id="rId9"/>
    <sheet name="январь-октябрь 2018" sheetId="16" state="hidden" r:id="rId10"/>
    <sheet name="январь-ноябрь 2018" sheetId="17" state="hidden" r:id="rId11"/>
    <sheet name="январь-декабрь 2018" sheetId="18" r:id="rId12"/>
  </sheets>
  <definedNames>
    <definedName name="_xlnm.Print_Area" localSheetId="0">'январь 2018'!$A$1:$K$25</definedName>
    <definedName name="_xlnm.Print_Area" localSheetId="7">'январь-август 2018'!$A$1:$K$25</definedName>
    <definedName name="_xlnm.Print_Area" localSheetId="3">'январь-апрель 2018'!$A$1:$K$25</definedName>
    <definedName name="_xlnm.Print_Area" localSheetId="11">'январь-декабрь 2018'!$A$1:$K$25</definedName>
    <definedName name="_xlnm.Print_Area" localSheetId="6">'январь-июль 2018'!$A$1:$K$25</definedName>
    <definedName name="_xlnm.Print_Area" localSheetId="5">'январь-июнь 2018'!$A$1:$K$25</definedName>
    <definedName name="_xlnm.Print_Area" localSheetId="4">'январь-май 2018'!$A$1:$K$25</definedName>
    <definedName name="_xlnm.Print_Area" localSheetId="2">'январь-март 2018'!$A$1:$K$25</definedName>
    <definedName name="_xlnm.Print_Area" localSheetId="10">'январь-ноябрь 2018'!$A$1:$K$25</definedName>
    <definedName name="_xlnm.Print_Area" localSheetId="9">'январь-октябрь 2018'!$A$1:$K$25</definedName>
    <definedName name="_xlnm.Print_Area" localSheetId="8">'январь-сентябрь 2018'!$A$1:$K$25</definedName>
    <definedName name="_xlnm.Print_Area" localSheetId="1">'январь-февраль 2018'!$A$1:$K$25</definedName>
  </definedNames>
  <calcPr calcId="145621"/>
</workbook>
</file>

<file path=xl/calcChain.xml><?xml version="1.0" encoding="utf-8"?>
<calcChain xmlns="http://schemas.openxmlformats.org/spreadsheetml/2006/main">
  <c r="I8" i="18" l="1"/>
  <c r="F8" i="18"/>
  <c r="C8" i="18"/>
  <c r="I7" i="18"/>
  <c r="F7" i="18"/>
  <c r="C7" i="18"/>
  <c r="I11" i="18" l="1"/>
  <c r="F11" i="18"/>
  <c r="C11" i="18"/>
  <c r="I8" i="17" l="1"/>
  <c r="I7" i="17"/>
  <c r="F7" i="17"/>
  <c r="C8" i="17"/>
  <c r="C7" i="17"/>
  <c r="F8" i="17"/>
  <c r="I11" i="17"/>
  <c r="F11" i="17"/>
  <c r="C11" i="17"/>
  <c r="I7" i="16" l="1"/>
  <c r="F7" i="16"/>
  <c r="C7" i="16"/>
  <c r="I8" i="16"/>
  <c r="F8" i="16"/>
  <c r="C8" i="16"/>
  <c r="I11" i="16"/>
  <c r="F11" i="16"/>
  <c r="C11" i="16"/>
  <c r="I7" i="15" l="1"/>
  <c r="F7" i="15"/>
  <c r="C7" i="15"/>
  <c r="I11" i="15" l="1"/>
  <c r="I8" i="15"/>
  <c r="F8" i="15"/>
  <c r="C8" i="15"/>
  <c r="F10" i="10" l="1"/>
  <c r="F10" i="11" s="1"/>
  <c r="F10" i="12" s="1"/>
  <c r="F10" i="13" s="1"/>
  <c r="F10" i="14" s="1"/>
  <c r="C10" i="10"/>
  <c r="C10" i="11" s="1"/>
  <c r="C10" i="12" s="1"/>
  <c r="C10" i="13" s="1"/>
  <c r="C10" i="14" s="1"/>
  <c r="I10" i="9" l="1"/>
  <c r="I10" i="10" s="1"/>
  <c r="I10" i="11" s="1"/>
  <c r="I10" i="12" s="1"/>
  <c r="I10" i="13" s="1"/>
  <c r="I10" i="14" s="1"/>
  <c r="F7" i="9"/>
  <c r="F7" i="10" s="1"/>
  <c r="F7" i="11" s="1"/>
  <c r="F7" i="12" s="1"/>
  <c r="F7" i="13" s="1"/>
  <c r="F7" i="14" s="1"/>
  <c r="C7" i="9"/>
  <c r="C7" i="10" s="1"/>
  <c r="C7" i="11" s="1"/>
  <c r="C7" i="12" s="1"/>
  <c r="C7" i="13" s="1"/>
  <c r="C7" i="14" s="1"/>
  <c r="I7" i="8" l="1"/>
  <c r="I7" i="9" s="1"/>
  <c r="I7" i="10" s="1"/>
  <c r="I7" i="11" s="1"/>
  <c r="I7" i="12" s="1"/>
  <c r="I7" i="13" s="1"/>
  <c r="I7" i="14" s="1"/>
</calcChain>
</file>

<file path=xl/sharedStrings.xml><?xml version="1.0" encoding="utf-8"?>
<sst xmlns="http://schemas.openxmlformats.org/spreadsheetml/2006/main" count="396" uniqueCount="35">
  <si>
    <t>0,4 кВ</t>
  </si>
  <si>
    <t>1 - 20 кВ</t>
  </si>
  <si>
    <t xml:space="preserve">Приложение N 8
к стандартам раскрытия информации
субъектами оптового и розничных
рынков электрической энергии
</t>
  </si>
  <si>
    <t>Категория заявителей</t>
  </si>
  <si>
    <t>Количество договоров (штук)</t>
  </si>
  <si>
    <t>Максимальная мощность (кВт)</t>
  </si>
  <si>
    <t>Стоимость договоров (без НДС) (тыс. рублей)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</si>
  <si>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</si>
  <si>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</si>
  <si>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</si>
  <si>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</si>
  <si>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</si>
  <si>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</si>
  <si>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</si>
  <si>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</si>
  <si>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</si>
  <si>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>От 8900 кВт - всего</t>
  </si>
  <si>
    <t>Объекты генерации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</si>
  <si>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</si>
  <si>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ИНФОРМАЦИЯ
об осуществлении технологического присоединения
по договорам, заключенным ООО ЭСК "Энергия"
за январь 2018 года</t>
  </si>
  <si>
    <t>ИНФОРМАЦИЯ
об осуществлении технологического присоединения
по договорам, заключенным ООО ЭСК "Энергия"
за январь-февраль 2018 года</t>
  </si>
  <si>
    <t>Максимальная
мощность (кВт)</t>
  </si>
  <si>
    <t>Количество
договоров (штук)</t>
  </si>
  <si>
    <t>Директор ООО ЭСК "Энергия"                                                                                                                                        С.С. Зарубин</t>
  </si>
  <si>
    <t>ИНФОРМАЦИЯ
об осуществлении технологического присоединения
по договорам, заключенным ООО ЭСК "Энергия"
за январь-март 2018 года</t>
  </si>
  <si>
    <t>ИНФОРМАЦИЯ
об осуществлении технологического присоединения
по договорам, заключенным ООО ЭСК "Энергия"
за январь-апрель 2018 года</t>
  </si>
  <si>
    <t>ИНФОРМАЦИЯ
об осуществлении технологического присоединения
по договорам, заключенным ООО ЭСК "Энергия"
за январь-май 2018 года</t>
  </si>
  <si>
    <t>Директор ООО ЭСК "Энергия"                                                                                                                                       А.В. Портнягин</t>
  </si>
  <si>
    <t>ИНФОРМАЦИЯ
об осуществлении технологического присоединения
по договорам, заключенным ООО ЭСК "Энергия"
за январь-июнь 2018 года</t>
  </si>
  <si>
    <t>ИНФОРМАЦИЯ
об осуществлении технологического присоединения
по договорам, заключенным ООО ЭСК "Энергия"
за январь-июль 2018 года</t>
  </si>
  <si>
    <t>ИНФОРМАЦИЯ
об осуществлении технологического присоединения
по договорам, заключенным ООО ЭСК "Энергия"
за январь-август 2018 года</t>
  </si>
  <si>
    <t>ИНФОРМАЦИЯ
об осуществлении технологического присоединения
по договорам, заключенным ООО ЭСК "Энергия"
за январь-сентябрь 2018 года</t>
  </si>
  <si>
    <t>ИНФОРМАЦИЯ
об осуществлении технологического присоединения
по договорам, заключенным ООО ЭСК "Энергия"
за январь-октябрь 2018 года</t>
  </si>
  <si>
    <t>ИНФОРМАЦИЯ
об осуществлении технологического присоединения
по договорам, заключенным ООО ЭСК "Энергия"
за январь-ноябрь 2018 года</t>
  </si>
  <si>
    <t>ИНФОРМАЦИЯ
об осуществлении технологического присоединения
по договорам, заключенным ООО ЭСК "Энергия"
за январь-декабрь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</si>
</sst>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P25"/>
  <sheetViews>
    <sheetView view="pageBreakPreview" topLeftCell="A22" zoomScale="98" zoomScaleNormal="100" zoomScaleSheetLayoutView="98" workbookViewId="0">
      <selection activeCell="A25" sqref="A25:XFD25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19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6" t="s">
        <v>4</v>
      </c>
      <c r="D3" s="26"/>
      <c r="E3" s="26"/>
      <c r="F3" s="26" t="s">
        <v>5</v>
      </c>
      <c r="G3" s="26"/>
      <c r="H3" s="26"/>
      <c r="I3" s="26" t="s">
        <v>6</v>
      </c>
      <c r="J3" s="26"/>
      <c r="K3" s="26"/>
    </row>
    <row r="4" spans="1:16" ht="28.8" x14ac:dyDescent="0.3">
      <c r="A4" s="26"/>
      <c r="B4" s="26"/>
      <c r="C4" s="1" t="s">
        <v>0</v>
      </c>
      <c r="D4" s="1" t="s">
        <v>1</v>
      </c>
      <c r="E4" s="1" t="s">
        <v>7</v>
      </c>
      <c r="F4" s="1" t="s">
        <v>0</v>
      </c>
      <c r="G4" s="1" t="s">
        <v>1</v>
      </c>
      <c r="H4" s="1" t="s">
        <v>7</v>
      </c>
      <c r="I4" s="1" t="s">
        <v>0</v>
      </c>
      <c r="J4" s="1" t="s">
        <v>1</v>
      </c>
      <c r="K4" s="1" t="s">
        <v>7</v>
      </c>
    </row>
    <row r="5" spans="1:16" x14ac:dyDescent="0.3">
      <c r="A5" s="1">
        <v>1</v>
      </c>
      <c r="B5" s="2" t="s">
        <v>8</v>
      </c>
      <c r="C5" s="2"/>
      <c r="D5" s="2"/>
      <c r="E5" s="2"/>
      <c r="F5" s="2"/>
      <c r="G5" s="2"/>
      <c r="H5" s="2"/>
      <c r="I5" s="7"/>
      <c r="J5" s="2"/>
      <c r="K5" s="2"/>
    </row>
    <row r="6" spans="1:16" x14ac:dyDescent="0.3">
      <c r="A6" s="2"/>
      <c r="B6" s="3" t="s">
        <v>9</v>
      </c>
      <c r="C6" s="2"/>
      <c r="D6" s="2"/>
      <c r="E6" s="2"/>
      <c r="F6" s="2"/>
      <c r="G6" s="2"/>
      <c r="H6" s="2"/>
      <c r="I6" s="7"/>
      <c r="J6" s="2"/>
      <c r="K6" s="2"/>
      <c r="N6" s="21"/>
      <c r="O6" s="21"/>
      <c r="P6" s="21"/>
    </row>
    <row r="7" spans="1:16" x14ac:dyDescent="0.3">
      <c r="A7" s="2"/>
      <c r="B7" s="5" t="s">
        <v>10</v>
      </c>
      <c r="C7" s="6"/>
      <c r="D7" s="6"/>
      <c r="E7" s="6"/>
      <c r="F7" s="6"/>
      <c r="G7" s="6"/>
      <c r="H7" s="6"/>
      <c r="I7" s="7"/>
      <c r="J7" s="4"/>
      <c r="K7" s="2"/>
    </row>
    <row r="8" spans="1:16" x14ac:dyDescent="0.3">
      <c r="A8" s="1">
        <v>2</v>
      </c>
      <c r="B8" s="2" t="s">
        <v>11</v>
      </c>
      <c r="C8" s="2"/>
      <c r="D8" s="2"/>
      <c r="E8" s="2"/>
      <c r="F8" s="2"/>
      <c r="G8" s="2"/>
      <c r="H8" s="2"/>
      <c r="I8" s="7"/>
      <c r="J8" s="2"/>
      <c r="K8" s="2"/>
    </row>
    <row r="9" spans="1:16" x14ac:dyDescent="0.3">
      <c r="A9" s="2"/>
      <c r="B9" s="3" t="s">
        <v>9</v>
      </c>
      <c r="C9" s="2"/>
      <c r="D9" s="2"/>
      <c r="E9" s="2"/>
      <c r="F9" s="2"/>
      <c r="G9" s="2"/>
      <c r="H9" s="2"/>
      <c r="I9" s="2"/>
      <c r="J9" s="2"/>
      <c r="K9" s="2"/>
    </row>
    <row r="10" spans="1:16" x14ac:dyDescent="0.3">
      <c r="A10" s="2"/>
      <c r="B10" s="5" t="s">
        <v>12</v>
      </c>
      <c r="C10" s="2"/>
      <c r="D10" s="2"/>
      <c r="E10" s="2"/>
      <c r="F10" s="2"/>
      <c r="G10" s="2"/>
      <c r="H10" s="2"/>
      <c r="I10" s="2"/>
      <c r="J10" s="2"/>
      <c r="K10" s="2"/>
    </row>
    <row r="11" spans="1:16" x14ac:dyDescent="0.3">
      <c r="A11" s="1">
        <v>3</v>
      </c>
      <c r="B11" s="2" t="s">
        <v>13</v>
      </c>
      <c r="C11" s="2"/>
      <c r="D11" s="2"/>
      <c r="E11" s="2"/>
      <c r="F11" s="2"/>
      <c r="G11" s="2"/>
      <c r="H11" s="2"/>
      <c r="I11" s="2"/>
      <c r="J11" s="2"/>
      <c r="K11" s="2"/>
    </row>
    <row r="12" spans="1:16" x14ac:dyDescent="0.3">
      <c r="A12" s="2"/>
      <c r="B12" s="3" t="s">
        <v>9</v>
      </c>
      <c r="C12" s="2"/>
      <c r="D12" s="2"/>
      <c r="E12" s="2"/>
      <c r="F12" s="2"/>
      <c r="G12" s="2"/>
      <c r="H12" s="2"/>
      <c r="I12" s="2"/>
      <c r="J12" s="2"/>
      <c r="K12" s="2"/>
    </row>
    <row r="13" spans="1:16" x14ac:dyDescent="0.3">
      <c r="A13" s="2"/>
      <c r="B13" s="3" t="s">
        <v>14</v>
      </c>
      <c r="C13" s="2"/>
      <c r="D13" s="2"/>
      <c r="E13" s="2"/>
      <c r="F13" s="2"/>
      <c r="G13" s="2"/>
      <c r="H13" s="2"/>
      <c r="I13" s="2"/>
      <c r="J13" s="2"/>
      <c r="K13" s="2"/>
    </row>
    <row r="14" spans="1:16" x14ac:dyDescent="0.3">
      <c r="A14" s="1">
        <v>4</v>
      </c>
      <c r="B14" s="2" t="s">
        <v>15</v>
      </c>
      <c r="C14" s="2"/>
      <c r="D14" s="2"/>
      <c r="E14" s="2"/>
      <c r="F14" s="2"/>
      <c r="G14" s="2"/>
      <c r="H14" s="2"/>
      <c r="I14" s="2"/>
      <c r="J14" s="2"/>
      <c r="K14" s="2"/>
    </row>
    <row r="15" spans="1:16" x14ac:dyDescent="0.3">
      <c r="A15" s="2"/>
      <c r="B15" s="3" t="s">
        <v>9</v>
      </c>
      <c r="C15" s="2"/>
      <c r="D15" s="2"/>
      <c r="E15" s="2"/>
      <c r="F15" s="2"/>
      <c r="G15" s="2"/>
      <c r="H15" s="2"/>
      <c r="I15" s="2"/>
      <c r="J15" s="2"/>
      <c r="K15" s="2"/>
    </row>
    <row r="16" spans="1:16" x14ac:dyDescent="0.3">
      <c r="A16" s="2"/>
      <c r="B16" s="3" t="s">
        <v>14</v>
      </c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3">
      <c r="A17" s="1">
        <v>5</v>
      </c>
      <c r="B17" s="2" t="s">
        <v>16</v>
      </c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3">
      <c r="A18" s="2"/>
      <c r="B18" s="3" t="s">
        <v>9</v>
      </c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3">
      <c r="A19" s="2"/>
      <c r="B19" s="3" t="s">
        <v>14</v>
      </c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3">
      <c r="A20" s="1">
        <v>6</v>
      </c>
      <c r="B20" s="2" t="s">
        <v>17</v>
      </c>
      <c r="C20" s="2"/>
      <c r="D20" s="2"/>
      <c r="E20" s="2"/>
      <c r="F20" s="2"/>
      <c r="G20" s="2"/>
      <c r="H20" s="2"/>
      <c r="I20" s="2"/>
      <c r="J20" s="2"/>
      <c r="K20" s="2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A25:K25"/>
    <mergeCell ref="N6:P6"/>
    <mergeCell ref="A2:K2"/>
    <mergeCell ref="A1:K1"/>
    <mergeCell ref="A22:K2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C7" sqref="C7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8" t="s">
        <v>0</v>
      </c>
      <c r="D4" s="8" t="s">
        <v>1</v>
      </c>
      <c r="E4" s="8" t="s">
        <v>7</v>
      </c>
      <c r="F4" s="8" t="s">
        <v>0</v>
      </c>
      <c r="G4" s="8" t="s">
        <v>1</v>
      </c>
      <c r="H4" s="8" t="s">
        <v>7</v>
      </c>
      <c r="I4" s="8" t="s">
        <v>0</v>
      </c>
      <c r="J4" s="8" t="s">
        <v>1</v>
      </c>
      <c r="K4" s="8" t="s">
        <v>7</v>
      </c>
    </row>
    <row r="5" spans="1:16" x14ac:dyDescent="0.3">
      <c r="A5" s="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v>17</v>
      </c>
      <c r="D7" s="6"/>
      <c r="E7" s="6"/>
      <c r="F7" s="6">
        <v>165</v>
      </c>
      <c r="G7" s="6"/>
      <c r="H7" s="6"/>
      <c r="I7" s="7">
        <f>9.35/1.18</f>
        <v>7.9237288135593218</v>
      </c>
      <c r="J7" s="6"/>
      <c r="K7" s="6"/>
    </row>
    <row r="8" spans="1:16" x14ac:dyDescent="0.3">
      <c r="A8" s="8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6"/>
      <c r="J10" s="6"/>
      <c r="K10" s="6"/>
    </row>
    <row r="11" spans="1:16" x14ac:dyDescent="0.3">
      <c r="A11" s="8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A25:K25"/>
    <mergeCell ref="N6:P6"/>
    <mergeCell ref="A22:K22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0" sqref="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0" t="s">
        <v>0</v>
      </c>
      <c r="D4" s="10" t="s">
        <v>1</v>
      </c>
      <c r="E4" s="10" t="s">
        <v>7</v>
      </c>
      <c r="F4" s="10" t="s">
        <v>0</v>
      </c>
      <c r="G4" s="10" t="s">
        <v>1</v>
      </c>
      <c r="H4" s="10" t="s">
        <v>7</v>
      </c>
      <c r="I4" s="10" t="s">
        <v>0</v>
      </c>
      <c r="J4" s="10" t="s">
        <v>1</v>
      </c>
      <c r="K4" s="10" t="s">
        <v>7</v>
      </c>
    </row>
    <row r="5" spans="1:16" x14ac:dyDescent="0.3">
      <c r="A5" s="1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'январь-февраль 2018'!C7+33</f>
        <v>50</v>
      </c>
      <c r="D7" s="6"/>
      <c r="E7" s="6"/>
      <c r="F7" s="6">
        <f>'январь-февраль 2018'!F7+363.6</f>
        <v>528.6</v>
      </c>
      <c r="G7" s="6"/>
      <c r="H7" s="6"/>
      <c r="I7" s="7">
        <f>'январь-февраль 2018'!I7+18.15/1.18</f>
        <v>23.305084745762713</v>
      </c>
      <c r="J7" s="6"/>
      <c r="K7" s="6"/>
    </row>
    <row r="8" spans="1:16" x14ac:dyDescent="0.3">
      <c r="A8" s="10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v>1</v>
      </c>
      <c r="D10" s="6"/>
      <c r="E10" s="6"/>
      <c r="F10" s="6">
        <v>41.6</v>
      </c>
      <c r="G10" s="6"/>
      <c r="H10" s="6"/>
      <c r="I10" s="7">
        <f>12.54046/1.18</f>
        <v>10.62750847457627</v>
      </c>
      <c r="J10" s="6"/>
      <c r="K10" s="6"/>
    </row>
    <row r="11" spans="1:16" x14ac:dyDescent="0.3">
      <c r="A11" s="10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20" sqref="I2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1" t="s">
        <v>0</v>
      </c>
      <c r="D4" s="11" t="s">
        <v>1</v>
      </c>
      <c r="E4" s="11" t="s">
        <v>7</v>
      </c>
      <c r="F4" s="11" t="s">
        <v>0</v>
      </c>
      <c r="G4" s="11" t="s">
        <v>1</v>
      </c>
      <c r="H4" s="11" t="s">
        <v>7</v>
      </c>
      <c r="I4" s="11" t="s">
        <v>0</v>
      </c>
      <c r="J4" s="11" t="s">
        <v>1</v>
      </c>
      <c r="K4" s="11" t="s">
        <v>7</v>
      </c>
    </row>
    <row r="5" spans="1:16" x14ac:dyDescent="0.3">
      <c r="A5" s="11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'январь-март 2018'!C7+19</f>
        <v>69</v>
      </c>
      <c r="D7" s="6"/>
      <c r="E7" s="6"/>
      <c r="F7" s="6">
        <f>'январь-март 2018'!F7+205.8</f>
        <v>734.40000000000009</v>
      </c>
      <c r="G7" s="6"/>
      <c r="H7" s="6"/>
      <c r="I7" s="7">
        <f>'январь-март 2018'!I7+10.45/1.18</f>
        <v>32.16101694915254</v>
      </c>
      <c r="J7" s="6"/>
      <c r="K7" s="6"/>
    </row>
    <row r="8" spans="1:16" x14ac:dyDescent="0.3">
      <c r="A8" s="11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'январь-март 2018'!C10</f>
        <v>1</v>
      </c>
      <c r="D10" s="6"/>
      <c r="E10" s="6"/>
      <c r="F10" s="6">
        <f>'январь-март 2018'!F10</f>
        <v>41.6</v>
      </c>
      <c r="G10" s="6"/>
      <c r="H10" s="6"/>
      <c r="I10" s="7">
        <f>'январь-март 2018'!I10</f>
        <v>10.62750847457627</v>
      </c>
      <c r="J10" s="6"/>
      <c r="K10" s="6"/>
    </row>
    <row r="11" spans="1:16" x14ac:dyDescent="0.3">
      <c r="A11" s="11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1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1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1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23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2" t="s">
        <v>0</v>
      </c>
      <c r="D4" s="12" t="s">
        <v>1</v>
      </c>
      <c r="E4" s="12" t="s">
        <v>7</v>
      </c>
      <c r="F4" s="12" t="s">
        <v>0</v>
      </c>
      <c r="G4" s="12" t="s">
        <v>1</v>
      </c>
      <c r="H4" s="12" t="s">
        <v>7</v>
      </c>
      <c r="I4" s="12" t="s">
        <v>0</v>
      </c>
      <c r="J4" s="12" t="s">
        <v>1</v>
      </c>
      <c r="K4" s="12" t="s">
        <v>7</v>
      </c>
    </row>
    <row r="5" spans="1:16" x14ac:dyDescent="0.3">
      <c r="A5" s="12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'январь-апрель 2018'!C7+7</f>
        <v>76</v>
      </c>
      <c r="D7" s="6"/>
      <c r="E7" s="6"/>
      <c r="F7" s="6">
        <f>'январь-апрель 2018'!F7+85</f>
        <v>819.40000000000009</v>
      </c>
      <c r="G7" s="6"/>
      <c r="H7" s="6"/>
      <c r="I7" s="7">
        <f>'январь-апрель 2018'!I7+3.85/1.18</f>
        <v>35.423728813559322</v>
      </c>
      <c r="J7" s="6"/>
      <c r="K7" s="6"/>
    </row>
    <row r="8" spans="1:16" x14ac:dyDescent="0.3">
      <c r="A8" s="12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'январь-апрель 2018'!C10+1</f>
        <v>2</v>
      </c>
      <c r="D10" s="6"/>
      <c r="E10" s="6"/>
      <c r="F10" s="6">
        <f>'январь-апрель 2018'!F10+50</f>
        <v>91.6</v>
      </c>
      <c r="G10" s="6"/>
      <c r="H10" s="6"/>
      <c r="I10" s="7">
        <f>'январь-апрель 2018'!I10+15.1317/1.18</f>
        <v>23.450983050847459</v>
      </c>
      <c r="J10" s="6"/>
      <c r="K10" s="6"/>
    </row>
    <row r="11" spans="1:16" x14ac:dyDescent="0.3">
      <c r="A11" s="12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2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2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2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D10" sqref="D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28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3" t="s">
        <v>0</v>
      </c>
      <c r="D4" s="13" t="s">
        <v>1</v>
      </c>
      <c r="E4" s="13" t="s">
        <v>7</v>
      </c>
      <c r="F4" s="13" t="s">
        <v>0</v>
      </c>
      <c r="G4" s="13" t="s">
        <v>1</v>
      </c>
      <c r="H4" s="13" t="s">
        <v>7</v>
      </c>
      <c r="I4" s="13" t="s">
        <v>0</v>
      </c>
      <c r="J4" s="13" t="s">
        <v>1</v>
      </c>
      <c r="K4" s="13" t="s">
        <v>7</v>
      </c>
    </row>
    <row r="5" spans="1:16" x14ac:dyDescent="0.3">
      <c r="A5" s="13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'январь-май 2018'!C7+6</f>
        <v>82</v>
      </c>
      <c r="D7" s="6"/>
      <c r="E7" s="6"/>
      <c r="F7" s="6">
        <f>'январь-май 2018'!F7+72.8</f>
        <v>892.2</v>
      </c>
      <c r="G7" s="6"/>
      <c r="H7" s="6"/>
      <c r="I7" s="7">
        <f>'январь-май 2018'!I7+3.3/1.18</f>
        <v>38.220338983050844</v>
      </c>
      <c r="J7" s="6"/>
      <c r="K7" s="6"/>
    </row>
    <row r="8" spans="1:16" x14ac:dyDescent="0.3">
      <c r="A8" s="13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'январь-май 2018'!C10</f>
        <v>2</v>
      </c>
      <c r="D10" s="6"/>
      <c r="E10" s="6"/>
      <c r="F10" s="6">
        <f>'январь-май 2018'!F10</f>
        <v>91.6</v>
      </c>
      <c r="G10" s="6"/>
      <c r="H10" s="6"/>
      <c r="I10" s="7">
        <f>'январь-май 2018'!I10</f>
        <v>23.450983050847459</v>
      </c>
      <c r="J10" s="6"/>
      <c r="K10" s="6"/>
    </row>
    <row r="11" spans="1:16" x14ac:dyDescent="0.3">
      <c r="A11" s="13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3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3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3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29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4" t="s">
        <v>0</v>
      </c>
      <c r="D4" s="14" t="s">
        <v>1</v>
      </c>
      <c r="E4" s="14" t="s">
        <v>7</v>
      </c>
      <c r="F4" s="14" t="s">
        <v>0</v>
      </c>
      <c r="G4" s="14" t="s">
        <v>1</v>
      </c>
      <c r="H4" s="14" t="s">
        <v>7</v>
      </c>
      <c r="I4" s="14" t="s">
        <v>0</v>
      </c>
      <c r="J4" s="14" t="s">
        <v>1</v>
      </c>
      <c r="K4" s="14" t="s">
        <v>7</v>
      </c>
    </row>
    <row r="5" spans="1:16" x14ac:dyDescent="0.3">
      <c r="A5" s="14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'январь-июнь 2018'!C7+13</f>
        <v>95</v>
      </c>
      <c r="D7" s="6"/>
      <c r="E7" s="6"/>
      <c r="F7" s="6">
        <f>'январь-июнь 2018'!F7+159.7</f>
        <v>1051.9000000000001</v>
      </c>
      <c r="G7" s="6"/>
      <c r="H7" s="6"/>
      <c r="I7" s="7">
        <f>'январь-июнь 2018'!I7+7.15/1.18</f>
        <v>44.279661016949149</v>
      </c>
      <c r="J7" s="6"/>
      <c r="K7" s="6"/>
    </row>
    <row r="8" spans="1:16" x14ac:dyDescent="0.3">
      <c r="A8" s="14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'январь-июнь 2018'!C10</f>
        <v>2</v>
      </c>
      <c r="D10" s="6"/>
      <c r="E10" s="6"/>
      <c r="F10" s="6">
        <f>'январь-июнь 2018'!F10</f>
        <v>91.6</v>
      </c>
      <c r="G10" s="6"/>
      <c r="H10" s="6"/>
      <c r="I10" s="7">
        <f>'январь-июнь 2018'!I10</f>
        <v>23.450983050847459</v>
      </c>
      <c r="J10" s="6"/>
      <c r="K10" s="6"/>
    </row>
    <row r="11" spans="1:16" x14ac:dyDescent="0.3">
      <c r="A11" s="14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4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4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4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topLeftCell="A4" zoomScale="98" zoomScaleNormal="100" zoomScaleSheetLayoutView="98" workbookViewId="0">
      <selection activeCell="I7" sqref="I7:I10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30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5" t="s">
        <v>0</v>
      </c>
      <c r="D4" s="15" t="s">
        <v>1</v>
      </c>
      <c r="E4" s="15" t="s">
        <v>7</v>
      </c>
      <c r="F4" s="15" t="s">
        <v>0</v>
      </c>
      <c r="G4" s="15" t="s">
        <v>1</v>
      </c>
      <c r="H4" s="15" t="s">
        <v>7</v>
      </c>
      <c r="I4" s="15" t="s">
        <v>0</v>
      </c>
      <c r="J4" s="15" t="s">
        <v>1</v>
      </c>
      <c r="K4" s="15" t="s">
        <v>7</v>
      </c>
    </row>
    <row r="5" spans="1:16" x14ac:dyDescent="0.3">
      <c r="A5" s="15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'январь-июль 2018'!C7+3</f>
        <v>98</v>
      </c>
      <c r="D7" s="6"/>
      <c r="E7" s="6"/>
      <c r="F7" s="6">
        <f>'январь-июль 2018'!F7+45</f>
        <v>1096.9000000000001</v>
      </c>
      <c r="G7" s="6"/>
      <c r="H7" s="6"/>
      <c r="I7" s="7">
        <f>'январь-июль 2018'!I7+1.65/1.18</f>
        <v>45.677966101694913</v>
      </c>
      <c r="J7" s="6"/>
      <c r="K7" s="6"/>
    </row>
    <row r="8" spans="1:16" x14ac:dyDescent="0.3">
      <c r="A8" s="15">
        <v>2</v>
      </c>
      <c r="B8" s="6" t="s">
        <v>11</v>
      </c>
      <c r="C8" s="6"/>
      <c r="D8" s="6"/>
      <c r="E8" s="6"/>
      <c r="F8" s="6"/>
      <c r="G8" s="6"/>
      <c r="H8" s="6"/>
      <c r="I8" s="7"/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>
        <f>'январь-июль 2018'!C10+1</f>
        <v>3</v>
      </c>
      <c r="D10" s="6"/>
      <c r="E10" s="6"/>
      <c r="F10" s="6">
        <f>'январь-июль 2018'!F10+18</f>
        <v>109.6</v>
      </c>
      <c r="G10" s="6"/>
      <c r="H10" s="6"/>
      <c r="I10" s="7">
        <f>'январь-июль 2018'!I10+12.54046/1.18</f>
        <v>34.078491525423729</v>
      </c>
      <c r="J10" s="6"/>
      <c r="K10" s="6"/>
    </row>
    <row r="11" spans="1:16" x14ac:dyDescent="0.3">
      <c r="A11" s="15">
        <v>3</v>
      </c>
      <c r="B11" s="6" t="s">
        <v>13</v>
      </c>
      <c r="C11" s="6"/>
      <c r="D11" s="6"/>
      <c r="E11" s="6"/>
      <c r="F11" s="6"/>
      <c r="G11" s="6"/>
      <c r="H11" s="6"/>
      <c r="I11" s="7"/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5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5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5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7" sqref="I7:I11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31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6" t="s">
        <v>0</v>
      </c>
      <c r="D4" s="16" t="s">
        <v>1</v>
      </c>
      <c r="E4" s="16" t="s">
        <v>7</v>
      </c>
      <c r="F4" s="16" t="s">
        <v>0</v>
      </c>
      <c r="G4" s="16" t="s">
        <v>1</v>
      </c>
      <c r="H4" s="16" t="s">
        <v>7</v>
      </c>
      <c r="I4" s="16" t="s">
        <v>0</v>
      </c>
      <c r="J4" s="16" t="s">
        <v>1</v>
      </c>
      <c r="K4" s="16" t="s">
        <v>7</v>
      </c>
    </row>
    <row r="5" spans="1:16" x14ac:dyDescent="0.3">
      <c r="A5" s="16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'январь-август 2018'!C7+7</f>
        <v>105</v>
      </c>
      <c r="D7" s="6"/>
      <c r="E7" s="6"/>
      <c r="F7" s="6">
        <f>'январь-август 2018'!F7+105</f>
        <v>1201.9000000000001</v>
      </c>
      <c r="G7" s="6"/>
      <c r="H7" s="6"/>
      <c r="I7" s="7">
        <f>'январь-август 2018'!I7+3.85/1.18</f>
        <v>48.940677966101696</v>
      </c>
      <c r="J7" s="6"/>
      <c r="K7" s="6"/>
    </row>
    <row r="8" spans="1:16" x14ac:dyDescent="0.3">
      <c r="A8" s="16">
        <v>2</v>
      </c>
      <c r="B8" s="6" t="s">
        <v>11</v>
      </c>
      <c r="C8" s="6">
        <f>'январь-август 2018'!C10</f>
        <v>3</v>
      </c>
      <c r="D8" s="6"/>
      <c r="E8" s="6"/>
      <c r="F8" s="6">
        <f>'январь-август 2018'!F10</f>
        <v>109.6</v>
      </c>
      <c r="G8" s="6"/>
      <c r="H8" s="6"/>
      <c r="I8" s="7">
        <f>'январь-август 2018'!I10</f>
        <v>34.078491525423729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6">
        <v>3</v>
      </c>
      <c r="B11" s="6" t="s">
        <v>13</v>
      </c>
      <c r="C11" s="6">
        <v>1</v>
      </c>
      <c r="D11" s="6"/>
      <c r="E11" s="6"/>
      <c r="F11" s="17">
        <v>180</v>
      </c>
      <c r="G11" s="6"/>
      <c r="H11" s="6"/>
      <c r="I11" s="7">
        <f>12.54046/1.18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6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6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6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H16" sqref="H16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32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8" t="s">
        <v>0</v>
      </c>
      <c r="D4" s="18" t="s">
        <v>1</v>
      </c>
      <c r="E4" s="18" t="s">
        <v>7</v>
      </c>
      <c r="F4" s="18" t="s">
        <v>0</v>
      </c>
      <c r="G4" s="18" t="s">
        <v>1</v>
      </c>
      <c r="H4" s="18" t="s">
        <v>7</v>
      </c>
      <c r="I4" s="18" t="s">
        <v>0</v>
      </c>
      <c r="J4" s="18" t="s">
        <v>1</v>
      </c>
      <c r="K4" s="18" t="s">
        <v>7</v>
      </c>
    </row>
    <row r="5" spans="1:16" x14ac:dyDescent="0.3">
      <c r="A5" s="18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'январь-сентябрь 2018'!C7+10</f>
        <v>115</v>
      </c>
      <c r="D7" s="6"/>
      <c r="E7" s="6"/>
      <c r="F7" s="6">
        <f>'январь-сентябрь 2018'!F7+136</f>
        <v>1337.9</v>
      </c>
      <c r="G7" s="6"/>
      <c r="H7" s="6"/>
      <c r="I7" s="7">
        <f>'январь-сентябрь 2018'!I7+5.5/1.18</f>
        <v>53.601694915254235</v>
      </c>
      <c r="J7" s="6"/>
      <c r="K7" s="6"/>
    </row>
    <row r="8" spans="1:16" x14ac:dyDescent="0.3">
      <c r="A8" s="18">
        <v>2</v>
      </c>
      <c r="B8" s="6" t="s">
        <v>11</v>
      </c>
      <c r="C8" s="6">
        <f>'январь-сентябрь 2018'!C8</f>
        <v>3</v>
      </c>
      <c r="D8" s="6"/>
      <c r="E8" s="6"/>
      <c r="F8" s="6">
        <f>'январь-сентябрь 2018'!F8</f>
        <v>109.6</v>
      </c>
      <c r="G8" s="6"/>
      <c r="H8" s="6"/>
      <c r="I8" s="7">
        <f>'январь-сентябрь 2018'!I8</f>
        <v>34.078491525423729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8">
        <v>3</v>
      </c>
      <c r="B11" s="6" t="s">
        <v>13</v>
      </c>
      <c r="C11" s="6">
        <f>'январь-сентябрь 2018'!C11</f>
        <v>1</v>
      </c>
      <c r="D11" s="6"/>
      <c r="E11" s="6"/>
      <c r="F11" s="17">
        <f>'январь-сентябрь 2018'!F11</f>
        <v>180</v>
      </c>
      <c r="G11" s="6"/>
      <c r="H11" s="6"/>
      <c r="I11" s="7">
        <f>'январь-сентябрь 2018'!I11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8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8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8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view="pageBreakPreview" zoomScale="98" zoomScaleNormal="100" zoomScaleSheetLayoutView="98" workbookViewId="0">
      <selection activeCell="I15" sqref="I15"/>
    </sheetView>
  </sheetViews>
  <sheetFormatPr defaultRowHeight="14.4" x14ac:dyDescent="0.3"/>
  <cols>
    <col min="2" max="2" width="30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19" t="s">
        <v>0</v>
      </c>
      <c r="D4" s="19" t="s">
        <v>1</v>
      </c>
      <c r="E4" s="19" t="s">
        <v>7</v>
      </c>
      <c r="F4" s="19" t="s">
        <v>0</v>
      </c>
      <c r="G4" s="19" t="s">
        <v>1</v>
      </c>
      <c r="H4" s="19" t="s">
        <v>7</v>
      </c>
      <c r="I4" s="19" t="s">
        <v>0</v>
      </c>
      <c r="J4" s="19" t="s">
        <v>1</v>
      </c>
      <c r="K4" s="19" t="s">
        <v>7</v>
      </c>
    </row>
    <row r="5" spans="1:16" x14ac:dyDescent="0.3">
      <c r="A5" s="19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'январь-октябрь 2018'!C7+2</f>
        <v>117</v>
      </c>
      <c r="D7" s="6"/>
      <c r="E7" s="6"/>
      <c r="F7" s="6">
        <f>'январь-октябрь 2018'!F7+30</f>
        <v>1367.9</v>
      </c>
      <c r="G7" s="6"/>
      <c r="H7" s="6"/>
      <c r="I7" s="7">
        <f>'январь-октябрь 2018'!I7+1.1/1.18</f>
        <v>54.53389830508474</v>
      </c>
      <c r="J7" s="6"/>
      <c r="K7" s="6"/>
    </row>
    <row r="8" spans="1:16" x14ac:dyDescent="0.3">
      <c r="A8" s="19">
        <v>2</v>
      </c>
      <c r="B8" s="6" t="s">
        <v>11</v>
      </c>
      <c r="C8" s="6">
        <f>'январь-октябрь 2018'!C8+1</f>
        <v>4</v>
      </c>
      <c r="D8" s="6"/>
      <c r="E8" s="6"/>
      <c r="F8" s="6">
        <f>'январь-октябрь 2018'!F8+30</f>
        <v>139.6</v>
      </c>
      <c r="G8" s="6"/>
      <c r="H8" s="6"/>
      <c r="I8" s="7">
        <f>'январь-октябрь 2018'!I8+11.0175/1.18</f>
        <v>43.41535593220339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19">
        <v>3</v>
      </c>
      <c r="B11" s="6" t="s">
        <v>13</v>
      </c>
      <c r="C11" s="6">
        <f>'январь-октябрь 2018'!C11</f>
        <v>1</v>
      </c>
      <c r="D11" s="6"/>
      <c r="E11" s="6"/>
      <c r="F11" s="17">
        <f>'январь-октябрь 2018'!F11</f>
        <v>180</v>
      </c>
      <c r="G11" s="6"/>
      <c r="H11" s="6"/>
      <c r="I11" s="7">
        <f>'январь-октябрь 2018'!I11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19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19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19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view="pageBreakPreview" zoomScale="98" zoomScaleNormal="100" zoomScaleSheetLayoutView="98" workbookViewId="0">
      <selection activeCell="I9" sqref="I9"/>
    </sheetView>
  </sheetViews>
  <sheetFormatPr defaultRowHeight="14.4" x14ac:dyDescent="0.3"/>
  <cols>
    <col min="2" max="2" width="30" customWidth="1"/>
    <col min="3" max="3" width="10.109375" bestFit="1" customWidth="1"/>
    <col min="9" max="9" width="10.33203125" customWidth="1"/>
  </cols>
  <sheetData>
    <row r="1" spans="1:16" ht="81.75" customHeight="1" x14ac:dyDescent="0.3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6" ht="69.75" customHeight="1" x14ac:dyDescent="0.3">
      <c r="A2" s="22" t="s">
        <v>34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6" ht="30" customHeight="1" x14ac:dyDescent="0.3">
      <c r="A3" s="26" t="s">
        <v>3</v>
      </c>
      <c r="B3" s="26"/>
      <c r="C3" s="27" t="s">
        <v>22</v>
      </c>
      <c r="D3" s="26"/>
      <c r="E3" s="26"/>
      <c r="F3" s="27" t="s">
        <v>21</v>
      </c>
      <c r="G3" s="26"/>
      <c r="H3" s="26"/>
      <c r="I3" s="27" t="s">
        <v>6</v>
      </c>
      <c r="J3" s="26"/>
      <c r="K3" s="26"/>
    </row>
    <row r="4" spans="1:16" ht="28.8" x14ac:dyDescent="0.3">
      <c r="A4" s="26"/>
      <c r="B4" s="26"/>
      <c r="C4" s="20" t="s">
        <v>0</v>
      </c>
      <c r="D4" s="20" t="s">
        <v>1</v>
      </c>
      <c r="E4" s="20" t="s">
        <v>7</v>
      </c>
      <c r="F4" s="20" t="s">
        <v>0</v>
      </c>
      <c r="G4" s="20" t="s">
        <v>1</v>
      </c>
      <c r="H4" s="20" t="s">
        <v>7</v>
      </c>
      <c r="I4" s="20" t="s">
        <v>0</v>
      </c>
      <c r="J4" s="20" t="s">
        <v>1</v>
      </c>
      <c r="K4" s="20" t="s">
        <v>7</v>
      </c>
    </row>
    <row r="5" spans="1:16" x14ac:dyDescent="0.3">
      <c r="A5" s="20">
        <v>1</v>
      </c>
      <c r="B5" s="6" t="s">
        <v>8</v>
      </c>
      <c r="C5" s="6"/>
      <c r="D5" s="6"/>
      <c r="E5" s="6"/>
      <c r="F5" s="6"/>
      <c r="G5" s="6"/>
      <c r="H5" s="6"/>
      <c r="I5" s="7"/>
      <c r="J5" s="6"/>
      <c r="K5" s="6"/>
    </row>
    <row r="6" spans="1:16" x14ac:dyDescent="0.3">
      <c r="A6" s="6"/>
      <c r="B6" s="3" t="s">
        <v>9</v>
      </c>
      <c r="C6" s="6"/>
      <c r="D6" s="6"/>
      <c r="E6" s="6"/>
      <c r="F6" s="6"/>
      <c r="G6" s="6"/>
      <c r="H6" s="6"/>
      <c r="I6" s="7"/>
      <c r="J6" s="6"/>
      <c r="K6" s="6"/>
      <c r="N6" s="21"/>
      <c r="O6" s="21"/>
      <c r="P6" s="21"/>
    </row>
    <row r="7" spans="1:16" x14ac:dyDescent="0.3">
      <c r="A7" s="6"/>
      <c r="B7" s="5" t="s">
        <v>10</v>
      </c>
      <c r="C7" s="6">
        <f>'январь-ноябрь 2018'!C7+10</f>
        <v>127</v>
      </c>
      <c r="D7" s="6"/>
      <c r="E7" s="6"/>
      <c r="F7" s="6">
        <f>'январь-ноябрь 2018'!F7+150</f>
        <v>1517.9</v>
      </c>
      <c r="G7" s="6"/>
      <c r="H7" s="6"/>
      <c r="I7" s="7">
        <f>'январь-ноябрь 2018'!I7+29.48092/1.18</f>
        <v>79.517728813559316</v>
      </c>
      <c r="J7" s="6"/>
      <c r="K7" s="6"/>
    </row>
    <row r="8" spans="1:16" x14ac:dyDescent="0.3">
      <c r="A8" s="20">
        <v>2</v>
      </c>
      <c r="B8" s="6" t="s">
        <v>11</v>
      </c>
      <c r="C8" s="6">
        <f>'январь-ноябрь 2018'!C8+2</f>
        <v>6</v>
      </c>
      <c r="D8" s="6"/>
      <c r="E8" s="6"/>
      <c r="F8" s="6">
        <f>'январь-ноябрь 2018'!F8+120</f>
        <v>259.60000000000002</v>
      </c>
      <c r="G8" s="6"/>
      <c r="H8" s="6"/>
      <c r="I8" s="7">
        <f>'январь-ноябрь 2018'!I8+52.36689/1.18</f>
        <v>87.794076271186441</v>
      </c>
      <c r="J8" s="6"/>
      <c r="K8" s="6"/>
    </row>
    <row r="9" spans="1:16" x14ac:dyDescent="0.3">
      <c r="A9" s="6"/>
      <c r="B9" s="3" t="s">
        <v>9</v>
      </c>
      <c r="C9" s="6"/>
      <c r="D9" s="6"/>
      <c r="E9" s="6"/>
      <c r="F9" s="6"/>
      <c r="G9" s="6"/>
      <c r="H9" s="6"/>
      <c r="I9" s="6"/>
      <c r="J9" s="6"/>
      <c r="K9" s="6"/>
    </row>
    <row r="10" spans="1:16" x14ac:dyDescent="0.3">
      <c r="A10" s="6"/>
      <c r="B10" s="5" t="s">
        <v>12</v>
      </c>
      <c r="C10" s="6"/>
      <c r="D10" s="6"/>
      <c r="E10" s="6"/>
      <c r="F10" s="6"/>
      <c r="G10" s="6"/>
      <c r="H10" s="6"/>
      <c r="I10" s="7"/>
      <c r="J10" s="6"/>
      <c r="K10" s="6"/>
    </row>
    <row r="11" spans="1:16" x14ac:dyDescent="0.3">
      <c r="A11" s="20">
        <v>3</v>
      </c>
      <c r="B11" s="6" t="s">
        <v>13</v>
      </c>
      <c r="C11" s="6">
        <f>'январь-ноябрь 2018'!C11</f>
        <v>1</v>
      </c>
      <c r="D11" s="6"/>
      <c r="E11" s="6"/>
      <c r="F11" s="17">
        <f>'январь-ноябрь 2018'!F11</f>
        <v>180</v>
      </c>
      <c r="G11" s="6"/>
      <c r="H11" s="6"/>
      <c r="I11" s="7">
        <f>'январь-ноябрь 2018'!I11</f>
        <v>10.62750847457627</v>
      </c>
      <c r="J11" s="6"/>
      <c r="K11" s="6"/>
    </row>
    <row r="12" spans="1:16" x14ac:dyDescent="0.3">
      <c r="A12" s="6"/>
      <c r="B12" s="3" t="s">
        <v>9</v>
      </c>
      <c r="C12" s="6"/>
      <c r="D12" s="6"/>
      <c r="E12" s="6"/>
      <c r="F12" s="6"/>
      <c r="G12" s="6"/>
      <c r="H12" s="6"/>
      <c r="I12" s="6"/>
      <c r="J12" s="6"/>
      <c r="K12" s="6"/>
    </row>
    <row r="13" spans="1:16" ht="17.25" customHeight="1" x14ac:dyDescent="0.3">
      <c r="A13" s="6"/>
      <c r="B13" s="9" t="s">
        <v>14</v>
      </c>
      <c r="C13" s="6"/>
      <c r="D13" s="6"/>
      <c r="E13" s="6"/>
      <c r="F13" s="6"/>
      <c r="G13" s="6"/>
      <c r="H13" s="6"/>
      <c r="I13" s="6"/>
      <c r="J13" s="6"/>
      <c r="K13" s="6"/>
    </row>
    <row r="14" spans="1:16" x14ac:dyDescent="0.3">
      <c r="A14" s="20">
        <v>4</v>
      </c>
      <c r="B14" s="6" t="s">
        <v>15</v>
      </c>
      <c r="C14" s="6"/>
      <c r="D14" s="6"/>
      <c r="E14" s="6"/>
      <c r="F14" s="6"/>
      <c r="G14" s="6"/>
      <c r="H14" s="6"/>
      <c r="I14" s="6"/>
      <c r="J14" s="6"/>
      <c r="K14" s="6"/>
    </row>
    <row r="15" spans="1:16" x14ac:dyDescent="0.3">
      <c r="A15" s="6"/>
      <c r="B15" s="3" t="s">
        <v>9</v>
      </c>
      <c r="C15" s="6"/>
      <c r="D15" s="6"/>
      <c r="E15" s="6"/>
      <c r="F15" s="6"/>
      <c r="G15" s="6"/>
      <c r="H15" s="6"/>
      <c r="I15" s="6"/>
      <c r="J15" s="6"/>
      <c r="K15" s="6"/>
    </row>
    <row r="16" spans="1:16" ht="17.25" customHeight="1" x14ac:dyDescent="0.3">
      <c r="A16" s="6"/>
      <c r="B16" s="3" t="s">
        <v>14</v>
      </c>
      <c r="C16" s="6"/>
      <c r="D16" s="6"/>
      <c r="E16" s="6"/>
      <c r="F16" s="6"/>
      <c r="G16" s="6"/>
      <c r="H16" s="6"/>
      <c r="I16" s="6"/>
      <c r="J16" s="6"/>
      <c r="K16" s="6"/>
    </row>
    <row r="17" spans="1:11" x14ac:dyDescent="0.3">
      <c r="A17" s="20">
        <v>5</v>
      </c>
      <c r="B17" s="6" t="s">
        <v>16</v>
      </c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3">
      <c r="A18" s="6"/>
      <c r="B18" s="3" t="s">
        <v>9</v>
      </c>
      <c r="C18" s="6"/>
      <c r="D18" s="6"/>
      <c r="E18" s="6"/>
      <c r="F18" s="6"/>
      <c r="G18" s="6"/>
      <c r="H18" s="6"/>
      <c r="I18" s="6"/>
      <c r="J18" s="6"/>
      <c r="K18" s="6"/>
    </row>
    <row r="19" spans="1:11" ht="14.25" customHeight="1" x14ac:dyDescent="0.3">
      <c r="A19" s="6"/>
      <c r="B19" s="3" t="s">
        <v>14</v>
      </c>
      <c r="C19" s="6"/>
      <c r="D19" s="6"/>
      <c r="E19" s="6"/>
      <c r="F19" s="6"/>
      <c r="G19" s="6"/>
      <c r="H19" s="6"/>
      <c r="I19" s="6"/>
      <c r="J19" s="6"/>
      <c r="K19" s="6"/>
    </row>
    <row r="20" spans="1:11" x14ac:dyDescent="0.3">
      <c r="A20" s="20">
        <v>6</v>
      </c>
      <c r="B20" s="6" t="s">
        <v>17</v>
      </c>
      <c r="C20" s="6"/>
      <c r="D20" s="6"/>
      <c r="E20" s="6"/>
      <c r="F20" s="6"/>
      <c r="G20" s="6"/>
      <c r="H20" s="6"/>
      <c r="I20" s="6"/>
      <c r="J20" s="6"/>
      <c r="K20" s="6"/>
    </row>
    <row r="22" spans="1:11" ht="147" customHeight="1" x14ac:dyDescent="0.3">
      <c r="A22" s="24" t="s">
        <v>18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</row>
    <row r="25" spans="1:11" x14ac:dyDescent="0.3">
      <c r="A25" s="21" t="s">
        <v>27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</row>
  </sheetData>
  <mergeCells count="9">
    <mergeCell ref="N6:P6"/>
    <mergeCell ref="A22:K22"/>
    <mergeCell ref="A25:K25"/>
    <mergeCell ref="A1:K1"/>
    <mergeCell ref="A2:K2"/>
    <mergeCell ref="A3:B4"/>
    <mergeCell ref="C3:E3"/>
    <mergeCell ref="F3:H3"/>
    <mergeCell ref="I3:K3"/>
  </mergeCells>
  <hyperlinks>
    <hyperlink ref="B7" location="Par2093" display="Par2093"/>
    <hyperlink ref="B10" location="Par2094" display="Par2094"/>
  </hyperlinks>
  <pageMargins left="0.70866141732283472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 2018</vt:lpstr>
      <vt:lpstr>январь-февраль 2018</vt:lpstr>
      <vt:lpstr>январь-март 2018</vt:lpstr>
      <vt:lpstr>январь-апрель 2018</vt:lpstr>
      <vt:lpstr>январь-май 2018</vt:lpstr>
      <vt:lpstr>январь-июнь 2018</vt:lpstr>
      <vt:lpstr>январь-июль 2018</vt:lpstr>
      <vt:lpstr>январь-август 2018</vt:lpstr>
      <vt:lpstr>январь-сентябрь 2018</vt:lpstr>
      <vt:lpstr>январь-октябрь 2018</vt:lpstr>
      <vt:lpstr>январь-ноябрь 2018</vt:lpstr>
      <vt:lpstr>январь-декабрь 2018</vt:lpstr>
      <vt:lpstr>'январь 2018'!Область_печати</vt:lpstr>
      <vt:lpstr>'январь-август 2018'!Область_печати</vt:lpstr>
      <vt:lpstr>'январь-апрель 2018'!Область_печати</vt:lpstr>
      <vt:lpstr>'январь-декабрь 2018'!Область_печати</vt:lpstr>
      <vt:lpstr>'январь-июль 2018'!Область_печати</vt:lpstr>
      <vt:lpstr>'январь-июнь 2018'!Область_печати</vt:lpstr>
      <vt:lpstr>'январь-май 2018'!Область_печати</vt:lpstr>
      <vt:lpstr>'январь-март 2018'!Область_печати</vt:lpstr>
      <vt:lpstr>'январь-ноябрь 2018'!Область_печати</vt:lpstr>
      <vt:lpstr>'январь-октябрь 2018'!Область_печати</vt:lpstr>
      <vt:lpstr>'январь-сентябрь 2018'!Область_печати</vt:lpstr>
      <vt:lpstr>'январь-февраль 2018'!Область_печати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2019-01-16T04:40:32Z</dcterms:modified>
</cp:coreProperties>
</file>