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8" windowWidth="14808" windowHeight="8016" tabRatio="672" firstSheet="9" activeTab="10"/>
  </bookViews>
  <sheets>
    <sheet name="январь 2018" sheetId="7" state="hidden" r:id="rId1"/>
    <sheet name="январь-февраль 2018" sheetId="8" state="hidden" r:id="rId2"/>
    <sheet name="январь-март 2018" sheetId="9" state="hidden" r:id="rId3"/>
    <sheet name="январь-апрель 2018" sheetId="10" state="hidden" r:id="rId4"/>
    <sheet name="январь-май 2018" sheetId="11" state="hidden" r:id="rId5"/>
    <sheet name="январь-июнь 2018" sheetId="12" state="hidden" r:id="rId6"/>
    <sheet name="январь-июль 2018" sheetId="13" state="hidden" r:id="rId7"/>
    <sheet name="январь-август 2018" sheetId="14" state="hidden" r:id="rId8"/>
    <sheet name="январь-сентябрь 2018" sheetId="15" state="hidden" r:id="rId9"/>
    <sheet name="январь-октябрь 2018" sheetId="16" r:id="rId10"/>
    <sheet name="январь-ноябрь 2018" sheetId="17" r:id="rId11"/>
  </sheets>
  <definedNames>
    <definedName name="_xlnm.Print_Area" localSheetId="0">'январь 2018'!$A$1:$K$25</definedName>
    <definedName name="_xlnm.Print_Area" localSheetId="7">'январь-август 2018'!$A$1:$K$25</definedName>
    <definedName name="_xlnm.Print_Area" localSheetId="3">'январь-апрель 2018'!$A$1:$K$25</definedName>
    <definedName name="_xlnm.Print_Area" localSheetId="6">'январь-июль 2018'!$A$1:$K$25</definedName>
    <definedName name="_xlnm.Print_Area" localSheetId="5">'январь-июнь 2018'!$A$1:$K$25</definedName>
    <definedName name="_xlnm.Print_Area" localSheetId="4">'январь-май 2018'!$A$1:$K$25</definedName>
    <definedName name="_xlnm.Print_Area" localSheetId="2">'январь-март 2018'!$A$1:$K$25</definedName>
    <definedName name="_xlnm.Print_Area" localSheetId="10">'январь-ноябрь 2018'!$A$1:$K$25</definedName>
    <definedName name="_xlnm.Print_Area" localSheetId="9">'январь-октябрь 2018'!$A$1:$K$25</definedName>
    <definedName name="_xlnm.Print_Area" localSheetId="8">'январь-сентябрь 2018'!$A$1:$K$25</definedName>
    <definedName name="_xlnm.Print_Area" localSheetId="1">'январь-февраль 2018'!$A$1:$K$25</definedName>
  </definedNames>
  <calcPr calcId="145621"/>
</workbook>
</file>

<file path=xl/calcChain.xml><?xml version="1.0" encoding="utf-8"?>
<calcChain xmlns="http://schemas.openxmlformats.org/spreadsheetml/2006/main">
  <c r="I8" i="17" l="1"/>
  <c r="I7" i="17"/>
  <c r="F7" i="17"/>
  <c r="C8" i="17"/>
  <c r="C7" i="17"/>
  <c r="F8" i="17"/>
  <c r="I11" i="17"/>
  <c r="F11" i="17"/>
  <c r="C11" i="17"/>
  <c r="I7" i="16" l="1"/>
  <c r="F7" i="16"/>
  <c r="C7" i="16"/>
  <c r="I8" i="16"/>
  <c r="F8" i="16"/>
  <c r="C8" i="16"/>
  <c r="I11" i="16"/>
  <c r="F11" i="16"/>
  <c r="C11" i="16"/>
  <c r="I7" i="15" l="1"/>
  <c r="F7" i="15"/>
  <c r="C7" i="15"/>
  <c r="I11" i="15" l="1"/>
  <c r="I8" i="15"/>
  <c r="F8" i="15"/>
  <c r="C8" i="15"/>
  <c r="F10" i="10" l="1"/>
  <c r="F10" i="11" s="1"/>
  <c r="F10" i="12" s="1"/>
  <c r="F10" i="13" s="1"/>
  <c r="F10" i="14" s="1"/>
  <c r="C10" i="10"/>
  <c r="C10" i="11" s="1"/>
  <c r="C10" i="12" s="1"/>
  <c r="C10" i="13" s="1"/>
  <c r="C10" i="14" s="1"/>
  <c r="I10" i="9" l="1"/>
  <c r="I10" i="10" s="1"/>
  <c r="I10" i="11" s="1"/>
  <c r="I10" i="12" s="1"/>
  <c r="I10" i="13" s="1"/>
  <c r="I10" i="14" s="1"/>
  <c r="F7" i="9"/>
  <c r="F7" i="10" s="1"/>
  <c r="F7" i="11" s="1"/>
  <c r="F7" i="12" s="1"/>
  <c r="F7" i="13" s="1"/>
  <c r="F7" i="14" s="1"/>
  <c r="C7" i="9"/>
  <c r="C7" i="10" s="1"/>
  <c r="C7" i="11" s="1"/>
  <c r="C7" i="12" s="1"/>
  <c r="C7" i="13" s="1"/>
  <c r="C7" i="14" s="1"/>
  <c r="I7" i="8" l="1"/>
  <c r="I7" i="9" s="1"/>
  <c r="I7" i="10" s="1"/>
  <c r="I7" i="11" s="1"/>
  <c r="I7" i="12" s="1"/>
  <c r="I7" i="13" s="1"/>
  <c r="I7" i="14" s="1"/>
</calcChain>
</file>

<file path=xl/sharedStrings.xml><?xml version="1.0" encoding="utf-8"?>
<sst xmlns="http://schemas.openxmlformats.org/spreadsheetml/2006/main" count="363" uniqueCount="34">
  <si>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</si>
  <si>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</si>
  <si>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</si>
  <si>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</si>
  <si>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</si>
  <si>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</si>
  <si>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</si>
  <si>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</si>
  <si>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</si>
  <si>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</si>
  <si>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</si>
  <si>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</si>
  <si>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</si>
  <si>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</si>
  <si>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</si>
  <si>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</si>
  <si>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</si>
  <si>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</si>
  <si>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</si>
  <si>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2018 года</t>
  </si>
  <si>
    <t>ИНФОРМАЦИЯ
об осуществлении технологического присоединения
по договорам, заключенным ООО ЭСК "Энергия"
за январь-февраль 2018 года</t>
  </si>
  <si>
    <t>Максимальная
мощность (кВт)</t>
  </si>
  <si>
    <t>Количество
договоров (штук)</t>
  </si>
  <si>
    <t>Директор ООО ЭСК "Энергия"                                                                                                                                        С.С. Зарубин</t>
  </si>
  <si>
    <t>ИНФОРМАЦИЯ
об осуществлении технологического присоединения
по договорам, заключенным ООО ЭСК "Энергия"
за январь-март 2018 года</t>
  </si>
  <si>
    <t>ИНФОРМАЦИЯ
об осуществлении технологического присоединения
по договорам, заключенным ООО ЭСК "Энергия"
за январь-апрель 2018 года</t>
  </si>
  <si>
    <t>ИНФОРМАЦИЯ
об осуществлении технологического присоединения
по договорам, заключенным ООО ЭСК "Энергия"
за январь-май 2018 года</t>
  </si>
  <si>
    <t>Директор ООО ЭСК "Энергия"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</si>
  <si>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январь-июнь 2018 года</t>
  </si>
  <si>
    <t>ИНФОРМАЦИЯ
об осуществлении технологического присоединения
по договорам, заключенным ООО ЭСК "Энергия"
за январь-июль 2018 года</t>
  </si>
  <si>
    <t>ИНФОРМАЦИЯ
об осуществлении технологического присоединения
по договорам, заключенным ООО ЭСК "Энергия"
за январь-август 2018 года</t>
  </si>
  <si>
    <t>ИНФОРМАЦИЯ
об осуществлении технологического присоединения
по договорам, заключенным ООО ЭСК "Энергия"
за январь-сентябрь 2018 года</t>
  </si>
  <si>
    <t>ИНФОРМАЦИЯ
об осуществлении технологического присоединения
по договорам, заключенным ООО ЭСК "Энергия"
за январь-октябрь 2018 года</t>
  </si>
  <si>
    <t>ИНФОРМАЦИЯ
об осуществлении технологического присоединения
по договорам, заключенным ООО ЭСК "Энергия"
за январь-ноябрь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</si>
</sst>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topLeftCell="A22" zoomScale="98" zoomScaleNormal="100" zoomScaleSheetLayoutView="98" workbookViewId="0">
      <selection activeCell="A25" sqref="A25:XFD25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28.8" x14ac:dyDescent="0.3">
      <c r="A4" s="25"/>
      <c r="B4" s="25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3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3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20"/>
      <c r="O6" s="20"/>
      <c r="P6" s="20"/>
    </row>
    <row r="7" spans="1:16" x14ac:dyDescent="0.3">
      <c r="A7" s="2"/>
      <c r="B7" s="5" t="s">
        <v>10</v>
      </c>
      <c r="C7" s="6"/>
      <c r="D7" s="6"/>
      <c r="E7" s="6"/>
      <c r="F7" s="6"/>
      <c r="G7" s="6"/>
      <c r="H7" s="6"/>
      <c r="I7" s="7"/>
      <c r="J7" s="4"/>
      <c r="K7" s="2"/>
    </row>
    <row r="8" spans="1:16" x14ac:dyDescent="0.3">
      <c r="A8" s="1">
        <v>2</v>
      </c>
      <c r="B8" s="2" t="s">
        <v>11</v>
      </c>
      <c r="C8" s="2"/>
      <c r="D8" s="2"/>
      <c r="E8" s="2"/>
      <c r="F8" s="2"/>
      <c r="G8" s="2"/>
      <c r="H8" s="2"/>
      <c r="I8" s="7"/>
      <c r="J8" s="2"/>
      <c r="K8" s="2"/>
    </row>
    <row r="9" spans="1:16" x14ac:dyDescent="0.3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3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3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3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x14ac:dyDescent="0.3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3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3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x14ac:dyDescent="0.3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H16" sqref="H16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22</v>
      </c>
      <c r="D3" s="25"/>
      <c r="E3" s="25"/>
      <c r="F3" s="26" t="s">
        <v>21</v>
      </c>
      <c r="G3" s="25"/>
      <c r="H3" s="25"/>
      <c r="I3" s="26" t="s">
        <v>6</v>
      </c>
      <c r="J3" s="25"/>
      <c r="K3" s="25"/>
    </row>
    <row r="4" spans="1:16" ht="28.8" x14ac:dyDescent="0.3">
      <c r="A4" s="25"/>
      <c r="B4" s="25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3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'январь-сентябрь 2018'!C7+10</f>
        <v>115</v>
      </c>
      <c r="D7" s="6"/>
      <c r="E7" s="6"/>
      <c r="F7" s="6">
        <f>'январь-сентябрь 2018'!F7+136</f>
        <v>1337.9</v>
      </c>
      <c r="G7" s="6"/>
      <c r="H7" s="6"/>
      <c r="I7" s="7">
        <f>'январь-сентябрь 2018'!I7+5.5/1.18</f>
        <v>53.601694915254235</v>
      </c>
      <c r="J7" s="6"/>
      <c r="K7" s="6"/>
    </row>
    <row r="8" spans="1:16" x14ac:dyDescent="0.3">
      <c r="A8" s="18">
        <v>2</v>
      </c>
      <c r="B8" s="6" t="s">
        <v>11</v>
      </c>
      <c r="C8" s="6">
        <f>'январь-сентябрь 2018'!C8</f>
        <v>3</v>
      </c>
      <c r="D8" s="6"/>
      <c r="E8" s="6"/>
      <c r="F8" s="6">
        <f>'январь-сентябрь 2018'!F8</f>
        <v>109.6</v>
      </c>
      <c r="G8" s="6"/>
      <c r="H8" s="6"/>
      <c r="I8" s="7">
        <f>'январь-сентябрь 2018'!I8</f>
        <v>34.078491525423729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7"/>
      <c r="J10" s="6"/>
      <c r="K10" s="6"/>
    </row>
    <row r="11" spans="1:16" x14ac:dyDescent="0.3">
      <c r="A11" s="18">
        <v>3</v>
      </c>
      <c r="B11" s="6" t="s">
        <v>13</v>
      </c>
      <c r="C11" s="6">
        <f>'январь-сентябрь 2018'!C11</f>
        <v>1</v>
      </c>
      <c r="D11" s="6"/>
      <c r="E11" s="6"/>
      <c r="F11" s="17">
        <f>'январь-сентябрь 2018'!F11</f>
        <v>180</v>
      </c>
      <c r="G11" s="6"/>
      <c r="H11" s="6"/>
      <c r="I11" s="7">
        <f>'январь-сентябрь 2018'!I11</f>
        <v>10.62750847457627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3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zoomScale="98" zoomScaleNormal="100" zoomScaleSheetLayoutView="98" workbookViewId="0">
      <selection activeCell="I15" sqref="I15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22</v>
      </c>
      <c r="D3" s="25"/>
      <c r="E3" s="25"/>
      <c r="F3" s="26" t="s">
        <v>21</v>
      </c>
      <c r="G3" s="25"/>
      <c r="H3" s="25"/>
      <c r="I3" s="26" t="s">
        <v>6</v>
      </c>
      <c r="J3" s="25"/>
      <c r="K3" s="25"/>
    </row>
    <row r="4" spans="1:16" ht="28.8" x14ac:dyDescent="0.3">
      <c r="A4" s="25"/>
      <c r="B4" s="25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3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'январь-октябрь 2018'!C7+2</f>
        <v>117</v>
      </c>
      <c r="D7" s="6"/>
      <c r="E7" s="6"/>
      <c r="F7" s="6">
        <f>'январь-октябрь 2018'!F7+30</f>
        <v>1367.9</v>
      </c>
      <c r="G7" s="6"/>
      <c r="H7" s="6"/>
      <c r="I7" s="7">
        <f>'январь-октябрь 2018'!I7+1.1/1.18</f>
        <v>54.53389830508474</v>
      </c>
      <c r="J7" s="6"/>
      <c r="K7" s="6"/>
    </row>
    <row r="8" spans="1:16" x14ac:dyDescent="0.3">
      <c r="A8" s="19">
        <v>2</v>
      </c>
      <c r="B8" s="6" t="s">
        <v>11</v>
      </c>
      <c r="C8" s="6">
        <f>'январь-октябрь 2018'!C8+1</f>
        <v>4</v>
      </c>
      <c r="D8" s="6"/>
      <c r="E8" s="6"/>
      <c r="F8" s="6">
        <f>'январь-октябрь 2018'!F8+30</f>
        <v>139.6</v>
      </c>
      <c r="G8" s="6"/>
      <c r="H8" s="6"/>
      <c r="I8" s="7">
        <f>'январь-октябрь 2018'!I8+11.0175/1.18</f>
        <v>43.41535593220339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7"/>
      <c r="J10" s="6"/>
      <c r="K10" s="6"/>
    </row>
    <row r="11" spans="1:16" x14ac:dyDescent="0.3">
      <c r="A11" s="19">
        <v>3</v>
      </c>
      <c r="B11" s="6" t="s">
        <v>13</v>
      </c>
      <c r="C11" s="6">
        <f>'январь-октябрь 2018'!C11</f>
        <v>1</v>
      </c>
      <c r="D11" s="6"/>
      <c r="E11" s="6"/>
      <c r="F11" s="17">
        <f>'январь-октябрь 2018'!F11</f>
        <v>180</v>
      </c>
      <c r="G11" s="6"/>
      <c r="H11" s="6"/>
      <c r="I11" s="7">
        <f>'январь-октябрь 2018'!I11</f>
        <v>10.62750847457627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3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C7" sqref="C7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22</v>
      </c>
      <c r="D3" s="25"/>
      <c r="E3" s="25"/>
      <c r="F3" s="26" t="s">
        <v>21</v>
      </c>
      <c r="G3" s="25"/>
      <c r="H3" s="25"/>
      <c r="I3" s="26" t="s">
        <v>6</v>
      </c>
      <c r="J3" s="25"/>
      <c r="K3" s="25"/>
    </row>
    <row r="4" spans="1:16" ht="28.8" x14ac:dyDescent="0.3">
      <c r="A4" s="25"/>
      <c r="B4" s="25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3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v>17</v>
      </c>
      <c r="D7" s="6"/>
      <c r="E7" s="6"/>
      <c r="F7" s="6">
        <v>165</v>
      </c>
      <c r="G7" s="6"/>
      <c r="H7" s="6"/>
      <c r="I7" s="7">
        <f>9.35/1.18</f>
        <v>7.9237288135593218</v>
      </c>
      <c r="J7" s="6"/>
      <c r="K7" s="6"/>
    </row>
    <row r="8" spans="1:16" x14ac:dyDescent="0.3">
      <c r="A8" s="8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8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3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A25:K25"/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10" sqref="I10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22</v>
      </c>
      <c r="D3" s="25"/>
      <c r="E3" s="25"/>
      <c r="F3" s="26" t="s">
        <v>21</v>
      </c>
      <c r="G3" s="25"/>
      <c r="H3" s="25"/>
      <c r="I3" s="26" t="s">
        <v>6</v>
      </c>
      <c r="J3" s="25"/>
      <c r="K3" s="25"/>
    </row>
    <row r="4" spans="1:16" ht="28.8" x14ac:dyDescent="0.3">
      <c r="A4" s="25"/>
      <c r="B4" s="25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3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'январь-февраль 2018'!C7+33</f>
        <v>50</v>
      </c>
      <c r="D7" s="6"/>
      <c r="E7" s="6"/>
      <c r="F7" s="6">
        <f>'январь-февраль 2018'!F7+363.6</f>
        <v>528.6</v>
      </c>
      <c r="G7" s="6"/>
      <c r="H7" s="6"/>
      <c r="I7" s="7">
        <f>'январь-февраль 2018'!I7+18.15/1.18</f>
        <v>23.305084745762713</v>
      </c>
      <c r="J7" s="6"/>
      <c r="K7" s="6"/>
    </row>
    <row r="8" spans="1:16" x14ac:dyDescent="0.3">
      <c r="A8" s="10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>
        <v>1</v>
      </c>
      <c r="D10" s="6"/>
      <c r="E10" s="6"/>
      <c r="F10" s="6">
        <v>41.6</v>
      </c>
      <c r="G10" s="6"/>
      <c r="H10" s="6"/>
      <c r="I10" s="7">
        <f>12.54046/1.18</f>
        <v>10.62750847457627</v>
      </c>
      <c r="J10" s="6"/>
      <c r="K10" s="6"/>
    </row>
    <row r="11" spans="1:16" x14ac:dyDescent="0.3">
      <c r="A11" s="10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3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20" sqref="I20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22</v>
      </c>
      <c r="D3" s="25"/>
      <c r="E3" s="25"/>
      <c r="F3" s="26" t="s">
        <v>21</v>
      </c>
      <c r="G3" s="25"/>
      <c r="H3" s="25"/>
      <c r="I3" s="26" t="s">
        <v>6</v>
      </c>
      <c r="J3" s="25"/>
      <c r="K3" s="25"/>
    </row>
    <row r="4" spans="1:16" ht="28.8" x14ac:dyDescent="0.3">
      <c r="A4" s="25"/>
      <c r="B4" s="25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3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'январь-март 2018'!C7+19</f>
        <v>69</v>
      </c>
      <c r="D7" s="6"/>
      <c r="E7" s="6"/>
      <c r="F7" s="6">
        <f>'январь-март 2018'!F7+205.8</f>
        <v>734.40000000000009</v>
      </c>
      <c r="G7" s="6"/>
      <c r="H7" s="6"/>
      <c r="I7" s="7">
        <f>'январь-март 2018'!I7+10.45/1.18</f>
        <v>32.16101694915254</v>
      </c>
      <c r="J7" s="6"/>
      <c r="K7" s="6"/>
    </row>
    <row r="8" spans="1:16" x14ac:dyDescent="0.3">
      <c r="A8" s="11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>
        <f>'январь-март 2018'!C10</f>
        <v>1</v>
      </c>
      <c r="D10" s="6"/>
      <c r="E10" s="6"/>
      <c r="F10" s="6">
        <f>'январь-март 2018'!F10</f>
        <v>41.6</v>
      </c>
      <c r="G10" s="6"/>
      <c r="H10" s="6"/>
      <c r="I10" s="7">
        <f>'январь-март 2018'!I10</f>
        <v>10.62750847457627</v>
      </c>
      <c r="J10" s="6"/>
      <c r="K10" s="6"/>
    </row>
    <row r="11" spans="1:16" x14ac:dyDescent="0.3">
      <c r="A11" s="11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3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0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22</v>
      </c>
      <c r="D3" s="25"/>
      <c r="E3" s="25"/>
      <c r="F3" s="26" t="s">
        <v>21</v>
      </c>
      <c r="G3" s="25"/>
      <c r="H3" s="25"/>
      <c r="I3" s="26" t="s">
        <v>6</v>
      </c>
      <c r="J3" s="25"/>
      <c r="K3" s="25"/>
    </row>
    <row r="4" spans="1:16" ht="28.8" x14ac:dyDescent="0.3">
      <c r="A4" s="25"/>
      <c r="B4" s="25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3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'январь-апрель 2018'!C7+7</f>
        <v>76</v>
      </c>
      <c r="D7" s="6"/>
      <c r="E7" s="6"/>
      <c r="F7" s="6">
        <f>'январь-апрель 2018'!F7+85</f>
        <v>819.40000000000009</v>
      </c>
      <c r="G7" s="6"/>
      <c r="H7" s="6"/>
      <c r="I7" s="7">
        <f>'январь-апрель 2018'!I7+3.85/1.18</f>
        <v>35.423728813559322</v>
      </c>
      <c r="J7" s="6"/>
      <c r="K7" s="6"/>
    </row>
    <row r="8" spans="1:16" x14ac:dyDescent="0.3">
      <c r="A8" s="12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>
        <f>'январь-апрель 2018'!C10+1</f>
        <v>2</v>
      </c>
      <c r="D10" s="6"/>
      <c r="E10" s="6"/>
      <c r="F10" s="6">
        <f>'январь-апрель 2018'!F10+50</f>
        <v>91.6</v>
      </c>
      <c r="G10" s="6"/>
      <c r="H10" s="6"/>
      <c r="I10" s="7">
        <f>'январь-апрель 2018'!I10+15.1317/1.18</f>
        <v>23.450983050847459</v>
      </c>
      <c r="J10" s="6"/>
      <c r="K10" s="6"/>
    </row>
    <row r="11" spans="1:16" x14ac:dyDescent="0.3">
      <c r="A11" s="12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3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D10" sqref="D10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22</v>
      </c>
      <c r="D3" s="25"/>
      <c r="E3" s="25"/>
      <c r="F3" s="26" t="s">
        <v>21</v>
      </c>
      <c r="G3" s="25"/>
      <c r="H3" s="25"/>
      <c r="I3" s="26" t="s">
        <v>6</v>
      </c>
      <c r="J3" s="25"/>
      <c r="K3" s="25"/>
    </row>
    <row r="4" spans="1:16" ht="28.8" x14ac:dyDescent="0.3">
      <c r="A4" s="25"/>
      <c r="B4" s="25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3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'январь-май 2018'!C7+6</f>
        <v>82</v>
      </c>
      <c r="D7" s="6"/>
      <c r="E7" s="6"/>
      <c r="F7" s="6">
        <f>'январь-май 2018'!F7+72.8</f>
        <v>892.2</v>
      </c>
      <c r="G7" s="6"/>
      <c r="H7" s="6"/>
      <c r="I7" s="7">
        <f>'январь-май 2018'!I7+3.3/1.18</f>
        <v>38.220338983050844</v>
      </c>
      <c r="J7" s="6"/>
      <c r="K7" s="6"/>
    </row>
    <row r="8" spans="1:16" x14ac:dyDescent="0.3">
      <c r="A8" s="13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>
        <f>'январь-май 2018'!C10</f>
        <v>2</v>
      </c>
      <c r="D10" s="6"/>
      <c r="E10" s="6"/>
      <c r="F10" s="6">
        <f>'январь-май 2018'!F10</f>
        <v>91.6</v>
      </c>
      <c r="G10" s="6"/>
      <c r="H10" s="6"/>
      <c r="I10" s="7">
        <f>'январь-май 2018'!I10</f>
        <v>23.450983050847459</v>
      </c>
      <c r="J10" s="6"/>
      <c r="K10" s="6"/>
    </row>
    <row r="11" spans="1:16" x14ac:dyDescent="0.3">
      <c r="A11" s="13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3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0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22</v>
      </c>
      <c r="D3" s="25"/>
      <c r="E3" s="25"/>
      <c r="F3" s="26" t="s">
        <v>21</v>
      </c>
      <c r="G3" s="25"/>
      <c r="H3" s="25"/>
      <c r="I3" s="26" t="s">
        <v>6</v>
      </c>
      <c r="J3" s="25"/>
      <c r="K3" s="25"/>
    </row>
    <row r="4" spans="1:16" ht="28.8" x14ac:dyDescent="0.3">
      <c r="A4" s="25"/>
      <c r="B4" s="25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3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'январь-июнь 2018'!C7+13</f>
        <v>95</v>
      </c>
      <c r="D7" s="6"/>
      <c r="E7" s="6"/>
      <c r="F7" s="6">
        <f>'январь-июнь 2018'!F7+159.7</f>
        <v>1051.9000000000001</v>
      </c>
      <c r="G7" s="6"/>
      <c r="H7" s="6"/>
      <c r="I7" s="7">
        <f>'январь-июнь 2018'!I7+7.15/1.18</f>
        <v>44.279661016949149</v>
      </c>
      <c r="J7" s="6"/>
      <c r="K7" s="6"/>
    </row>
    <row r="8" spans="1:16" x14ac:dyDescent="0.3">
      <c r="A8" s="14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>
        <f>'январь-июнь 2018'!C10</f>
        <v>2</v>
      </c>
      <c r="D10" s="6"/>
      <c r="E10" s="6"/>
      <c r="F10" s="6">
        <f>'январь-июнь 2018'!F10</f>
        <v>91.6</v>
      </c>
      <c r="G10" s="6"/>
      <c r="H10" s="6"/>
      <c r="I10" s="7">
        <f>'январь-июнь 2018'!I10</f>
        <v>23.450983050847459</v>
      </c>
      <c r="J10" s="6"/>
      <c r="K10" s="6"/>
    </row>
    <row r="11" spans="1:16" x14ac:dyDescent="0.3">
      <c r="A11" s="14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3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0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22</v>
      </c>
      <c r="D3" s="25"/>
      <c r="E3" s="25"/>
      <c r="F3" s="26" t="s">
        <v>21</v>
      </c>
      <c r="G3" s="25"/>
      <c r="H3" s="25"/>
      <c r="I3" s="26" t="s">
        <v>6</v>
      </c>
      <c r="J3" s="25"/>
      <c r="K3" s="25"/>
    </row>
    <row r="4" spans="1:16" ht="28.8" x14ac:dyDescent="0.3">
      <c r="A4" s="25"/>
      <c r="B4" s="25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3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'январь-июль 2018'!C7+3</f>
        <v>98</v>
      </c>
      <c r="D7" s="6"/>
      <c r="E7" s="6"/>
      <c r="F7" s="6">
        <f>'январь-июль 2018'!F7+45</f>
        <v>1096.9000000000001</v>
      </c>
      <c r="G7" s="6"/>
      <c r="H7" s="6"/>
      <c r="I7" s="7">
        <f>'январь-июль 2018'!I7+1.65/1.18</f>
        <v>45.677966101694913</v>
      </c>
      <c r="J7" s="6"/>
      <c r="K7" s="6"/>
    </row>
    <row r="8" spans="1:16" x14ac:dyDescent="0.3">
      <c r="A8" s="15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>
        <f>'январь-июль 2018'!C10+1</f>
        <v>3</v>
      </c>
      <c r="D10" s="6"/>
      <c r="E10" s="6"/>
      <c r="F10" s="6">
        <f>'январь-июль 2018'!F10+18</f>
        <v>109.6</v>
      </c>
      <c r="G10" s="6"/>
      <c r="H10" s="6"/>
      <c r="I10" s="7">
        <f>'январь-июль 2018'!I10+12.54046/1.18</f>
        <v>34.078491525423729</v>
      </c>
      <c r="J10" s="6"/>
      <c r="K10" s="6"/>
    </row>
    <row r="11" spans="1:16" x14ac:dyDescent="0.3">
      <c r="A11" s="15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3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22</v>
      </c>
      <c r="D3" s="25"/>
      <c r="E3" s="25"/>
      <c r="F3" s="26" t="s">
        <v>21</v>
      </c>
      <c r="G3" s="25"/>
      <c r="H3" s="25"/>
      <c r="I3" s="26" t="s">
        <v>6</v>
      </c>
      <c r="J3" s="25"/>
      <c r="K3" s="25"/>
    </row>
    <row r="4" spans="1:16" ht="28.8" x14ac:dyDescent="0.3">
      <c r="A4" s="25"/>
      <c r="B4" s="25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3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'январь-август 2018'!C7+7</f>
        <v>105</v>
      </c>
      <c r="D7" s="6"/>
      <c r="E7" s="6"/>
      <c r="F7" s="6">
        <f>'январь-август 2018'!F7+105</f>
        <v>1201.9000000000001</v>
      </c>
      <c r="G7" s="6"/>
      <c r="H7" s="6"/>
      <c r="I7" s="7">
        <f>'январь-август 2018'!I7+3.85/1.18</f>
        <v>48.940677966101696</v>
      </c>
      <c r="J7" s="6"/>
      <c r="K7" s="6"/>
    </row>
    <row r="8" spans="1:16" x14ac:dyDescent="0.3">
      <c r="A8" s="16">
        <v>2</v>
      </c>
      <c r="B8" s="6" t="s">
        <v>11</v>
      </c>
      <c r="C8" s="6">
        <f>'январь-август 2018'!C10</f>
        <v>3</v>
      </c>
      <c r="D8" s="6"/>
      <c r="E8" s="6"/>
      <c r="F8" s="6">
        <f>'январь-август 2018'!F10</f>
        <v>109.6</v>
      </c>
      <c r="G8" s="6"/>
      <c r="H8" s="6"/>
      <c r="I8" s="7">
        <f>'январь-август 2018'!I10</f>
        <v>34.078491525423729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7"/>
      <c r="J10" s="6"/>
      <c r="K10" s="6"/>
    </row>
    <row r="11" spans="1:16" x14ac:dyDescent="0.3">
      <c r="A11" s="16">
        <v>3</v>
      </c>
      <c r="B11" s="6" t="s">
        <v>13</v>
      </c>
      <c r="C11" s="6">
        <v>1</v>
      </c>
      <c r="D11" s="6"/>
      <c r="E11" s="6"/>
      <c r="F11" s="17">
        <v>180</v>
      </c>
      <c r="G11" s="6"/>
      <c r="H11" s="6"/>
      <c r="I11" s="7">
        <f>12.54046/1.18</f>
        <v>10.62750847457627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3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январь 2018</vt:lpstr>
      <vt:lpstr>январь-февраль 2018</vt:lpstr>
      <vt:lpstr>январь-март 2018</vt:lpstr>
      <vt:lpstr>январь-апрель 2018</vt:lpstr>
      <vt:lpstr>январь-май 2018</vt:lpstr>
      <vt:lpstr>январь-июнь 2018</vt:lpstr>
      <vt:lpstr>январь-июль 2018</vt:lpstr>
      <vt:lpstr>январь-август 2018</vt:lpstr>
      <vt:lpstr>январь-сентябрь 2018</vt:lpstr>
      <vt:lpstr>январь-октябрь 2018</vt:lpstr>
      <vt:lpstr>январь-ноябрь 2018</vt:lpstr>
      <vt:lpstr>'январь 2018'!Область_печати</vt:lpstr>
      <vt:lpstr>'январь-август 2018'!Область_печати</vt:lpstr>
      <vt:lpstr>'январь-апрель 2018'!Область_печати</vt:lpstr>
      <vt:lpstr>'январь-июль 2018'!Область_печати</vt:lpstr>
      <vt:lpstr>'январь-июнь 2018'!Область_печати</vt:lpstr>
      <vt:lpstr>'январь-май 2018'!Область_печати</vt:lpstr>
      <vt:lpstr>'январь-март 2018'!Область_печати</vt:lpstr>
      <vt:lpstr>'январь-ноябрь 2018'!Область_печати</vt:lpstr>
      <vt:lpstr>'январь-октябрь 2018'!Область_печати</vt:lpstr>
      <vt:lpstr>'январь-сентябрь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2018-12-06T01:51:36Z</dcterms:modified>
</cp:coreProperties>
</file>