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016" sheetId="5" r:id="rId1"/>
    <sheet name="2017" sheetId="4" r:id="rId2"/>
    <sheet name="2018" sheetId="1" r:id="rId3"/>
    <sheet name="прил 4" sheetId="3" state="hidden" r:id="rId4"/>
  </sheets>
  <calcPr calcId="145621"/>
</workbook>
</file>

<file path=xl/calcChain.xml><?xml version="1.0" encoding="utf-8"?>
<calcChain xmlns="http://schemas.openxmlformats.org/spreadsheetml/2006/main">
  <c r="E54" i="1" l="1"/>
  <c r="E49" i="1"/>
  <c r="E34" i="1"/>
  <c r="E31" i="1"/>
  <c r="E28" i="1" s="1"/>
  <c r="E26" i="1"/>
  <c r="E22" i="1"/>
  <c r="E21" i="1" s="1"/>
  <c r="F74" i="5"/>
  <c r="E74" i="5"/>
  <c r="F69" i="5"/>
  <c r="E69" i="5"/>
  <c r="F64" i="5"/>
  <c r="E64" i="5"/>
  <c r="F59" i="5"/>
  <c r="E59" i="5"/>
  <c r="F58" i="5"/>
  <c r="F56" i="5"/>
  <c r="F53" i="5"/>
  <c r="E53" i="5"/>
  <c r="F35" i="5"/>
  <c r="F32" i="5"/>
  <c r="E32" i="5"/>
  <c r="E33" i="5" s="1"/>
  <c r="F29" i="5"/>
  <c r="F28" i="5"/>
  <c r="E25" i="5"/>
  <c r="F22" i="5"/>
  <c r="E22" i="5"/>
  <c r="F20" i="5"/>
  <c r="F17" i="5" s="1"/>
  <c r="E20" i="5"/>
  <c r="E17" i="5" s="1"/>
  <c r="E15" i="5"/>
  <c r="F75" i="4"/>
  <c r="E75" i="4"/>
  <c r="F70" i="4"/>
  <c r="E70" i="4"/>
  <c r="F65" i="4"/>
  <c r="E65" i="4"/>
  <c r="F60" i="4"/>
  <c r="E60" i="4"/>
  <c r="F59" i="4"/>
  <c r="E59" i="4"/>
  <c r="F57" i="4"/>
  <c r="E54" i="4"/>
  <c r="F43" i="4"/>
  <c r="F38" i="4"/>
  <c r="F36" i="4"/>
  <c r="F33" i="4" s="1"/>
  <c r="F25" i="4" s="1"/>
  <c r="E33" i="4"/>
  <c r="E34" i="4" s="1"/>
  <c r="F22" i="4"/>
  <c r="E22" i="4"/>
  <c r="F21" i="4"/>
  <c r="F20" i="4" s="1"/>
  <c r="E20" i="4"/>
  <c r="E17" i="4" s="1"/>
  <c r="F18" i="4"/>
  <c r="E16" i="5" l="1"/>
  <c r="E41" i="5" s="1"/>
  <c r="E20" i="1"/>
  <c r="E19" i="1" s="1"/>
  <c r="F25" i="5"/>
  <c r="F16" i="5" s="1"/>
  <c r="F41" i="5" s="1"/>
  <c r="F43" i="5" s="1"/>
  <c r="F17" i="4"/>
  <c r="F16" i="4" s="1"/>
  <c r="F42" i="4" s="1"/>
  <c r="F44" i="4" s="1"/>
  <c r="F54" i="4"/>
  <c r="E25" i="4"/>
  <c r="E16" i="4" s="1"/>
</calcChain>
</file>

<file path=xl/comments1.xml><?xml version="1.0" encoding="utf-8"?>
<comments xmlns="http://schemas.openxmlformats.org/spreadsheetml/2006/main">
  <authors>
    <author>Автор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C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и затрат на услуги по передаче э/э ФСК, МРСК
</t>
        </r>
      </text>
    </comment>
  </commentList>
</comments>
</file>

<file path=xl/sharedStrings.xml><?xml version="1.0" encoding="utf-8"?>
<sst xmlns="http://schemas.openxmlformats.org/spreadsheetml/2006/main" count="791" uniqueCount="258">
  <si>
    <t>к приказу Федеральной службы по тарифам</t>
  </si>
  <si>
    <t>от 24 октября 2014 г. № 1831-э</t>
  </si>
  <si>
    <t>Форма раскрытия информации о движении активов, включающий балансовуюстоимость активов на начало года, балансовую стоимость активов на конец года,а также информацию о выбытии активов в течение года, о вводе активов в течениегода, в том числе за счет переоценки, модернизации, реконструкции, строительстваи приобретения нового оборудования</t>
  </si>
  <si>
    <t>Наименование</t>
  </si>
  <si>
    <t>организации АО "ГНЦ НИИАР"</t>
  </si>
  <si>
    <t>АО "ГНЦ НИИАР"</t>
  </si>
  <si>
    <t>ИНН:</t>
  </si>
  <si>
    <t>КПП:</t>
  </si>
  <si>
    <t>№</t>
  </si>
  <si>
    <t>п/пПоказательЕд. изм.ГодПримечание *планфакт1</t>
  </si>
  <si>
    <t>Остаточная балансовая стоимость активов на начало года долгосрочного периода регулированиятыс. руб.75522.9375608.963</t>
  </si>
  <si>
    <t>Ввод активов (основных средств), всеготыс. руб.340030313.449</t>
  </si>
  <si>
    <t>МВА</t>
  </si>
  <si>
    <t>км</t>
  </si>
  <si>
    <t>Увеличение стоимости активов (основных средств) за счет переоценкитыс. руб.</t>
  </si>
  <si>
    <t>Ввод активов (основных средств) за годтыс. руб.</t>
  </si>
  <si>
    <t>в том числе модернизация и реконструкциятыс. руб.172528567.539произведена замена оборудования</t>
  </si>
  <si>
    <t>в том числе новое строительствотыс. руб.</t>
  </si>
  <si>
    <t>Прочее, в том числе приобретение нового оборудованиятыс. руб.16751745.91</t>
  </si>
  <si>
    <t>Выбытие активов (основных средств)тыс. руб.01276.922</t>
  </si>
  <si>
    <t>Остаточная балансовая стоимость активов на конец года долгосрочного периода регулированиятыс. руб.68524.897722.116</t>
  </si>
  <si>
    <t>Примечание:</t>
  </si>
  <si>
    <t>_____*_При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</si>
  <si>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Форма раскрытия информации о движении активов, включающий балансовую</t>
  </si>
  <si>
    <t>стоимость активов на начало года, балансовую стоимость активов на конец года,</t>
  </si>
  <si>
    <t>а также информацию о выбытии активов в течение года, о вводе активов в течение</t>
  </si>
  <si>
    <t>года, в том числе за счет переоценки, модернизации, реконструкции, строительства</t>
  </si>
  <si>
    <t>и приобретения нового оборудования</t>
  </si>
  <si>
    <t xml:space="preserve">Наименование   </t>
  </si>
  <si>
    <t>7302040242</t>
  </si>
  <si>
    <t>730350001</t>
  </si>
  <si>
    <t>№
п/п</t>
  </si>
  <si>
    <t>Показатель</t>
  </si>
  <si>
    <t>Ед. изм.</t>
  </si>
  <si>
    <t>Год</t>
  </si>
  <si>
    <t>Примечание *</t>
  </si>
  <si>
    <t>план</t>
  </si>
  <si>
    <t>факт</t>
  </si>
  <si>
    <t>1</t>
  </si>
  <si>
    <t>Остаточная балансовая стоимость активов на начало года долгосрочного периода регулирования</t>
  </si>
  <si>
    <t>тыс. руб.</t>
  </si>
  <si>
    <t>2</t>
  </si>
  <si>
    <t>Ввод активов (основных средств), всего</t>
  </si>
  <si>
    <t>2.1</t>
  </si>
  <si>
    <t>Увеличение стоимости активов (основных средств) за счет переоценки</t>
  </si>
  <si>
    <t>2.2</t>
  </si>
  <si>
    <t>Ввод активов (основных средств) за год</t>
  </si>
  <si>
    <t>2.2.1</t>
  </si>
  <si>
    <t>в том числе модернизация и реконструкция</t>
  </si>
  <si>
    <t>произведена замена оборудования</t>
  </si>
  <si>
    <t>2.2.2</t>
  </si>
  <si>
    <t>в том числе новое строительство</t>
  </si>
  <si>
    <t>2.2.3</t>
  </si>
  <si>
    <t>Прочее, в том числе приобретение нового оборудования</t>
  </si>
  <si>
    <t>3</t>
  </si>
  <si>
    <t>Выбытие активов (основных средств)</t>
  </si>
  <si>
    <t>4</t>
  </si>
  <si>
    <t>Остаточная балансовая стоимость активов на конец года долгосрочного периода регулирования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</si>
  <si>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</si>
  <si>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</si>
  <si>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</si>
  <si>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</si>
  <si>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</si>
  <si>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№ п/п</t>
  </si>
  <si>
    <t>2017 год</t>
  </si>
  <si>
    <t>I</t>
  </si>
  <si>
    <t>Структура затрат</t>
  </si>
  <si>
    <t>х</t>
  </si>
  <si>
    <t>Необходимая валовая выручка 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</si>
  <si>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</si>
  <si>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</si>
  <si>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</si>
  <si>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</si>
  <si>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</si>
  <si>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</si>
  <si>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</si>
  <si>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</si>
  <si>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</si>
  <si>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</si>
  <si>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</si>
  <si>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</si>
  <si>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</si>
  <si>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</si>
  <si>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</si>
  <si>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</si>
  <si>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1.1.3.1</t>
  </si>
  <si>
    <t>Ремонт основных фондов</t>
  </si>
  <si>
    <t xml:space="preserve">В ТБР прямые затраты на ремонт отражены одной суммой, без разбивки по статьям затрат. Фактические расходы отражены в статьях 1.1.1.2; 1.1.1.3.1. </t>
  </si>
  <si>
    <t>1.1.3.2</t>
  </si>
  <si>
    <t>1.1.3.3</t>
  </si>
  <si>
    <t>Расходы на командировки и представительские</t>
  </si>
  <si>
    <t>Расходы на обеспечение нормальных условий труда и мер по технике безопасности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</si>
  <si>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</si>
  <si>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</si>
  <si>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</si>
  <si>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</si>
  <si>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</si>
  <si>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</si>
  <si>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</si>
  <si>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</si>
  <si>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</si>
  <si>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</si>
  <si>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</si>
  <si>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</si>
  <si>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</si>
  <si>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</si>
  <si>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</si>
  <si>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</si>
  <si>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</si>
  <si>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</si>
  <si>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</si>
  <si>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</si>
  <si>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</si>
  <si>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</si>
  <si>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</si>
  <si>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</si>
  <si>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</si>
  <si>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</si>
  <si>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</si>
  <si>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</si>
  <si>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</si>
  <si>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</si>
  <si>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</si>
  <si>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</si>
  <si>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</si>
  <si>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</si>
  <si>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</si>
  <si>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</si>
  <si>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</si>
  <si>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</si>
  <si>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</si>
  <si>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</si>
  <si>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ВН</t>
  </si>
  <si>
    <t>2.2.</t>
  </si>
  <si>
    <t>СН1</t>
  </si>
  <si>
    <t>2.3.</t>
  </si>
  <si>
    <t>СН2</t>
  </si>
  <si>
    <t>НН</t>
  </si>
  <si>
    <t>у.е.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</si>
  <si>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</si>
  <si>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</si>
  <si>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</si>
  <si>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</si>
  <si>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</si>
  <si>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к приказу</t>
  </si>
  <si>
    <t>Федеральной службы по тарифам</t>
  </si>
  <si>
    <t>Наименование организации: ООО ЭСК "Энергия"</t>
  </si>
  <si>
    <t>Долгосрочный период регулирования:   2018-2020 гг.</t>
  </si>
  <si>
    <t>Приложение 3</t>
  </si>
  <si>
    <t>Себестоимость, всего</t>
  </si>
  <si>
    <t>Амортизационные отчисления</t>
  </si>
  <si>
    <t>1.1.4.1</t>
  </si>
  <si>
    <t>1.1.4.2</t>
  </si>
  <si>
    <t>Налоги, пошлины и сборы</t>
  </si>
  <si>
    <t>1.1.4.3</t>
  </si>
  <si>
    <t>Расходы на обслуживание операционных заемных средств</t>
  </si>
  <si>
    <t>1.1.4.4</t>
  </si>
  <si>
    <t>1.1.4.5</t>
  </si>
  <si>
    <t>Прибыль до налогообложения</t>
  </si>
  <si>
    <t>Налог на прибыль</t>
  </si>
  <si>
    <t>Чистая прибыль, всего</t>
  </si>
  <si>
    <t>1.2.2.1</t>
  </si>
  <si>
    <t>1.2.2.2</t>
  </si>
  <si>
    <t>1.2.2.3</t>
  </si>
  <si>
    <t>1.2.2.4</t>
  </si>
  <si>
    <t>1.4</t>
  </si>
  <si>
    <t>1.5</t>
  </si>
  <si>
    <t>1.4.1</t>
  </si>
  <si>
    <t>Недополученный по независящим причинам доход (+)/избыток средств, полученный в предыдущем периоде регулирования (-)</t>
  </si>
  <si>
    <t>1.4.1.1</t>
  </si>
  <si>
    <t xml:space="preserve">Справочно: «Количество льготных технологических присоединений» </t>
  </si>
  <si>
    <t xml:space="preserve">Наименование организации: ООО ЭСК "Энергия" </t>
  </si>
  <si>
    <t>ИНН: 2452043606</t>
  </si>
  <si>
    <t>КПП: 245201001</t>
  </si>
  <si>
    <t>Примечание</t>
  </si>
  <si>
    <t>1.1.</t>
  </si>
  <si>
    <t>В ТБР расходы на ремонт утверждены одной суммой без разбивки по статьям затрат. В формате в графе "план" отражены по стр.1.1.4.1.
В связи с корректировкой ремонтной программы и переносом части работ с подрядного способа на хоз.способ</t>
  </si>
  <si>
    <t>В ТБР расходы на ремонт утверждены одной суммой без разбивки по статьям затрат. В формате в графе "план" отражены по стр.1.1.4.1.</t>
  </si>
  <si>
    <t>Фонд оплаты труда и отчисления на социальные нужды, всего</t>
  </si>
  <si>
    <t>В связи с корректировкой ремонтной программы и переносом с подрядного способа на хоз.способ (увеличение объема работ  (по факту переработка)</t>
  </si>
  <si>
    <t>по плану амортизационные отчисления приняты в величине фактических расходов по состоянию на поледнюю отчетную дату, по факту с учетом ввода основных средств</t>
  </si>
  <si>
    <t>1.1.4</t>
  </si>
  <si>
    <t xml:space="preserve">Прочие расходы </t>
  </si>
  <si>
    <t>Оплата услуг ОАО "РЖД"</t>
  </si>
  <si>
    <t>В связи с не включением затрат по арендной плате в тарифы по причине отсутствия начисления амортизации на переданное в аренду оборудование  муниципальных образований, заключение договоров аренды электросетевого сетевого оборудования с бюджетными организациями</t>
  </si>
  <si>
    <t>налоги, пошлины и сборы</t>
  </si>
  <si>
    <t>1.1.4.6</t>
  </si>
  <si>
    <t>расходы на возврат и обслуживание заемных средств, направляемых на финансирование капитальных вложений</t>
  </si>
  <si>
    <t>1.1.4.7</t>
  </si>
  <si>
    <t>прочие расходы (с расшифровкой) ****</t>
  </si>
  <si>
    <t>В связи с не включением в тарифы затрат</t>
  </si>
  <si>
    <t>1.1.4.7.1</t>
  </si>
  <si>
    <t>Работы и услуги непроизводственного характера</t>
  </si>
  <si>
    <t>1.1.4.7.2</t>
  </si>
  <si>
    <t>Расходы на услуги вневедомственной охраны и коммунального хозяйства</t>
  </si>
  <si>
    <t>1.1.4.7.3</t>
  </si>
  <si>
    <t>Расходы на информационные услуги, услуги связи</t>
  </si>
  <si>
    <t>1.1.4.7.4</t>
  </si>
  <si>
    <t>1.1.4.7.5</t>
  </si>
  <si>
    <t>1.1.4.7.6</t>
  </si>
  <si>
    <t>Расходы на транспортные услуги</t>
  </si>
  <si>
    <t>1.1.4.7.7</t>
  </si>
  <si>
    <t>Расходы на страхование</t>
  </si>
  <si>
    <t>1.1.4.7.8</t>
  </si>
  <si>
    <t>Услуги банка</t>
  </si>
  <si>
    <t>По факту начислен налог на прибыль с учетом  отложенных налоговых обязательств (ОНО)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</si>
  <si>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капитальные вложения (инвестиции)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</si>
  <si>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возврат инвестиционных кредитов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</si>
  <si>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дивиденды по акциям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</si>
  <si>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из прибыли (с расшифровкой)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</si>
  <si>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  </r>
  </si>
  <si>
    <t>Увеличение кол-ва заявителей, увеличение стоимости используемых материалов и оборудования используемых для технологического присоединения</t>
  </si>
  <si>
    <t>Справочно: расходы на ремонт, всего (пункт 1.1.1.2 + пункт 1.1.2.1 +  пункт 1.1.3.1)</t>
  </si>
  <si>
    <t>По факту ремонтные работы произведены в большем объеме</t>
  </si>
  <si>
    <t>Справочно: Объем технологических потерь</t>
  </si>
  <si>
    <t>МВт·ч</t>
  </si>
  <si>
    <t>МВа</t>
  </si>
  <si>
    <t>2.1.</t>
  </si>
  <si>
    <t>2.4.</t>
  </si>
  <si>
    <t>Количество условных единиц по линиям электропередач, всего, в том числе:</t>
  </si>
  <si>
    <t>3.1.</t>
  </si>
  <si>
    <t>3.2.</t>
  </si>
  <si>
    <t>3.3.</t>
  </si>
  <si>
    <t>3.4.</t>
  </si>
  <si>
    <t>Количество условных единиц по подстанциям, всего, в том числе:</t>
  </si>
  <si>
    <t>4.1.</t>
  </si>
  <si>
    <t>4.2.</t>
  </si>
  <si>
    <t>4.3.</t>
  </si>
  <si>
    <t>4.4.</t>
  </si>
  <si>
    <t>Длина линий электропередач, всего, в том числе:</t>
  </si>
  <si>
    <t>5.1.</t>
  </si>
  <si>
    <t>5.2.</t>
  </si>
  <si>
    <t>5.3.</t>
  </si>
  <si>
    <t>5.4.</t>
  </si>
  <si>
    <t>-</t>
  </si>
  <si>
    <t>норматив технологического расхода (потерь) электрической энергии, установленный Минэнерго России*****</t>
  </si>
  <si>
    <t>не утверждался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</si>
  <si>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
№ 1178, за исключением подпунктов 1.1.4.1-1.1.4.4.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</si>
  <si>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2018 год</t>
  </si>
  <si>
    <t>Прочие подконтрольные расходы (с расшифровкой)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</si>
  <si>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социальное развитие (включая социальные выплаты)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</si>
  <si>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транспортные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</si>
  <si>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(с расшифровкой)****</t>
    </r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</si>
  <si>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</si>
  <si>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</si>
  <si>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</si>
  <si>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 xml:space="preserve"> Оплата услуг ОАО «ФСК ЕЭС»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</si>
  <si>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 
№ 1178.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</si>
  <si>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Форма раскрытия информации о структуре и объемах затрат на оказание услуг
по передаче электрической энергии сетевыми организациями,
регулирование деятельности которых осуществляется методом
экономически обоснованных расходов (затрат)</t>
  </si>
  <si>
    <t>2016 год</t>
  </si>
  <si>
    <t>В ТБР НВВ утверждена на год, по факту компания получила тариф в IV кв</t>
  </si>
  <si>
    <t xml:space="preserve">   в том числе на ремонт</t>
  </si>
  <si>
    <t xml:space="preserve">    в том числе на ремонт</t>
  </si>
  <si>
    <t>В ТБР расходы утверждены одной суммой без разбивки по статьям затрат</t>
  </si>
  <si>
    <t>отложенные налоговые активы (ОНА)</t>
  </si>
  <si>
    <t>ИНН: 2452043605</t>
  </si>
  <si>
    <t>КПП: 245201000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</si>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</sst>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color indexed="62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6" fillId="0" borderId="0"/>
    <xf numFmtId="0" fontId="17" fillId="0" borderId="0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  <xf numFmtId="0" fontId="1" fillId="0" borderId="0"/>
    <xf numFmtId="0" fontId="1" fillId="0" borderId="0"/>
    <xf numFmtId="166" fontId="18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16" fillId="0" borderId="0" applyNumberFormat="0" applyFont="0" applyFill="0" applyBorder="0" applyAlignment="0" applyProtection="0">
      <alignment vertical="top"/>
    </xf>
    <xf numFmtId="0" fontId="1" fillId="2" borderId="1" applyNumberFormat="0" applyFont="0" applyAlignment="0" applyProtection="0"/>
    <xf numFmtId="0" fontId="2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</cellStyleXfs>
  <cellXfs count="133">
    <xf numFmtId="0" fontId="0" fillId="0" borderId="0" xfId="0"/>
    <xf numFmtId="0" fontId="3" fillId="0" borderId="0" xfId="0" applyFont="1"/>
    <xf numFmtId="0" fontId="4" fillId="0" borderId="0" xfId="0" applyFont="1"/>
    <xf numFmtId="16" fontId="3" fillId="0" borderId="0" xfId="0" applyNumberFormat="1" applyFont="1"/>
    <xf numFmtId="14" fontId="3" fillId="0" borderId="0" xfId="0" applyNumberFormat="1" applyFont="1"/>
    <xf numFmtId="0" fontId="5" fillId="0" borderId="0" xfId="0" applyFont="1"/>
    <xf numFmtId="0" fontId="6" fillId="0" borderId="0" xfId="1"/>
    <xf numFmtId="0" fontId="8" fillId="0" borderId="0" xfId="1" applyFont="1"/>
    <xf numFmtId="0" fontId="7" fillId="0" borderId="0" xfId="1" applyFont="1" applyAlignment="1">
      <alignment horizontal="left"/>
    </xf>
    <xf numFmtId="0" fontId="12" fillId="0" borderId="2" xfId="1" applyFont="1" applyFill="1" applyBorder="1" applyAlignment="1">
      <alignment horizontal="left" vertical="top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/>
    </xf>
    <xf numFmtId="0" fontId="6" fillId="0" borderId="0" xfId="1"/>
    <xf numFmtId="0" fontId="10" fillId="0" borderId="0" xfId="10" applyFont="1" applyAlignment="1">
      <alignment horizontal="center"/>
    </xf>
    <xf numFmtId="0" fontId="11" fillId="0" borderId="12" xfId="15" applyFont="1" applyFill="1" applyBorder="1" applyAlignment="1" applyProtection="1">
      <alignment horizontal="left" vertical="center" wrapText="1"/>
    </xf>
    <xf numFmtId="0" fontId="11" fillId="0" borderId="4" xfId="10" applyFont="1" applyBorder="1" applyAlignment="1"/>
    <xf numFmtId="0" fontId="11" fillId="0" borderId="4" xfId="10" applyFont="1" applyBorder="1"/>
    <xf numFmtId="0" fontId="11" fillId="0" borderId="0" xfId="10" applyFont="1" applyBorder="1"/>
    <xf numFmtId="0" fontId="11" fillId="0" borderId="0" xfId="10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15" fillId="0" borderId="12" xfId="10" applyFont="1" applyBorder="1" applyAlignment="1">
      <alignment horizontal="justify" vertical="center" wrapText="1"/>
    </xf>
    <xf numFmtId="0" fontId="15" fillId="0" borderId="2" xfId="1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12" xfId="10" applyFont="1" applyBorder="1" applyAlignment="1">
      <alignment horizontal="left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165" fontId="21" fillId="0" borderId="0" xfId="0" applyNumberFormat="1" applyFont="1" applyAlignment="1">
      <alignment vertical="center"/>
    </xf>
    <xf numFmtId="49" fontId="7" fillId="0" borderId="12" xfId="10" applyNumberFormat="1" applyFont="1" applyBorder="1" applyAlignment="1">
      <alignment horizontal="center" vertical="center"/>
    </xf>
    <xf numFmtId="0" fontId="7" fillId="0" borderId="12" xfId="10" applyFont="1" applyBorder="1" applyAlignment="1">
      <alignment horizontal="left" vertical="center" wrapText="1"/>
    </xf>
    <xf numFmtId="0" fontId="7" fillId="0" borderId="2" xfId="1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25" fillId="0" borderId="12" xfId="0" applyNumberFormat="1" applyFont="1" applyBorder="1" applyAlignment="1">
      <alignment vertical="center" wrapText="1"/>
    </xf>
    <xf numFmtId="165" fontId="25" fillId="0" borderId="15" xfId="0" applyNumberFormat="1" applyFont="1" applyBorder="1" applyAlignment="1">
      <alignment horizontal="left" vertical="center" wrapText="1"/>
    </xf>
    <xf numFmtId="49" fontId="7" fillId="0" borderId="14" xfId="10" applyNumberFormat="1" applyFont="1" applyBorder="1" applyAlignment="1">
      <alignment horizontal="center" vertical="center"/>
    </xf>
    <xf numFmtId="0" fontId="7" fillId="0" borderId="14" xfId="10" applyFont="1" applyBorder="1" applyAlignment="1">
      <alignment horizontal="left" vertical="center" wrapText="1"/>
    </xf>
    <xf numFmtId="0" fontId="7" fillId="0" borderId="5" xfId="1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justify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10" fontId="8" fillId="0" borderId="12" xfId="10" applyNumberFormat="1" applyFont="1" applyFill="1" applyBorder="1" applyAlignment="1">
      <alignment horizontal="left" vertical="center" wrapText="1"/>
    </xf>
    <xf numFmtId="165" fontId="3" fillId="0" borderId="15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 wrapText="1"/>
    </xf>
    <xf numFmtId="49" fontId="21" fillId="0" borderId="14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left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4" borderId="12" xfId="0" applyNumberFormat="1" applyFont="1" applyFill="1" applyBorder="1" applyAlignment="1">
      <alignment horizontal="center" vertical="center" wrapText="1"/>
    </xf>
    <xf numFmtId="165" fontId="3" fillId="4" borderId="15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5" fontId="21" fillId="0" borderId="15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/>
    </xf>
    <xf numFmtId="49" fontId="21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4" borderId="15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4" borderId="1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0" fillId="0" borderId="0" xfId="10" applyFont="1" applyAlignment="1"/>
    <xf numFmtId="0" fontId="22" fillId="0" borderId="0" xfId="0" applyFont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10" fillId="0" borderId="0" xfId="10" applyFont="1" applyAlignment="1">
      <alignment horizontal="center"/>
    </xf>
    <xf numFmtId="0" fontId="11" fillId="0" borderId="0" xfId="10" applyFont="1" applyBorder="1" applyAlignment="1">
      <alignment horizontal="left"/>
    </xf>
    <xf numFmtId="0" fontId="6" fillId="0" borderId="0" xfId="1" applyAlignment="1">
      <alignment horizontal="center"/>
    </xf>
    <xf numFmtId="0" fontId="12" fillId="0" borderId="3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9" fillId="0" borderId="0" xfId="1" applyFont="1" applyAlignment="1">
      <alignment horizontal="justify" wrapText="1"/>
    </xf>
    <xf numFmtId="0" fontId="8" fillId="0" borderId="0" xfId="1" applyFont="1" applyAlignment="1">
      <alignment horizontal="justify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wrapText="1"/>
    </xf>
    <xf numFmtId="49" fontId="12" fillId="0" borderId="2" xfId="1" applyNumberFormat="1" applyFont="1" applyBorder="1" applyAlignment="1">
      <alignment horizontal="center" vertical="top"/>
    </xf>
    <xf numFmtId="49" fontId="12" fillId="0" borderId="9" xfId="1" applyNumberFormat="1" applyFont="1" applyBorder="1" applyAlignment="1">
      <alignment horizontal="center" vertical="top"/>
    </xf>
    <xf numFmtId="0" fontId="7" fillId="0" borderId="4" xfId="1" applyFont="1" applyFill="1" applyBorder="1" applyAlignment="1">
      <alignment horizontal="left"/>
    </xf>
    <xf numFmtId="49" fontId="7" fillId="0" borderId="4" xfId="1" applyNumberFormat="1" applyFont="1" applyFill="1" applyBorder="1" applyAlignment="1">
      <alignment horizontal="left"/>
    </xf>
    <xf numFmtId="49" fontId="7" fillId="0" borderId="9" xfId="1" applyNumberFormat="1" applyFont="1" applyFill="1" applyBorder="1" applyAlignment="1">
      <alignment horizontal="left"/>
    </xf>
    <xf numFmtId="0" fontId="12" fillId="0" borderId="5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left" vertical="top" wrapText="1"/>
    </xf>
    <xf numFmtId="0" fontId="6" fillId="0" borderId="7" xfId="1" applyBorder="1" applyAlignment="1">
      <alignment horizontal="left" vertical="top" wrapText="1"/>
    </xf>
    <xf numFmtId="0" fontId="6" fillId="0" borderId="8" xfId="1" applyBorder="1" applyAlignment="1">
      <alignment horizontal="left" vertical="top" wrapText="1"/>
    </xf>
    <xf numFmtId="49" fontId="12" fillId="0" borderId="5" xfId="1" applyNumberFormat="1" applyFont="1" applyBorder="1" applyAlignment="1">
      <alignment horizontal="center" vertical="top"/>
    </xf>
    <xf numFmtId="49" fontId="12" fillId="0" borderId="3" xfId="1" applyNumberFormat="1" applyFont="1" applyBorder="1" applyAlignment="1">
      <alignment horizontal="center" vertical="top"/>
    </xf>
    <xf numFmtId="49" fontId="12" fillId="0" borderId="7" xfId="1" applyNumberFormat="1" applyFont="1" applyBorder="1" applyAlignment="1">
      <alignment horizontal="center" vertical="top"/>
    </xf>
    <xf numFmtId="49" fontId="12" fillId="0" borderId="0" xfId="1" applyNumberFormat="1" applyFont="1" applyBorder="1" applyAlignment="1">
      <alignment horizontal="center" vertical="top"/>
    </xf>
    <xf numFmtId="49" fontId="12" fillId="0" borderId="8" xfId="1" applyNumberFormat="1" applyFont="1" applyBorder="1" applyAlignment="1">
      <alignment horizontal="center" vertical="top"/>
    </xf>
    <xf numFmtId="49" fontId="12" fillId="0" borderId="4" xfId="1" applyNumberFormat="1" applyFont="1" applyBorder="1" applyAlignment="1">
      <alignment horizontal="center" vertical="top"/>
    </xf>
  </cellXfs>
  <cellStyles count="33">
    <cellStyle name="Заголовок" xfId="2"/>
    <cellStyle name="ЗаголовокСтолбца" xfId="3"/>
    <cellStyle name="ЗаголовокСтолбца 3" xfId="4"/>
    <cellStyle name="Обычный" xfId="0" builtinId="0"/>
    <cellStyle name="Обычный 10" xfId="5"/>
    <cellStyle name="Обычный 10 2 3" xfId="6"/>
    <cellStyle name="Обычный 100" xfId="7"/>
    <cellStyle name="Обычный 106" xfId="8"/>
    <cellStyle name="Обычный 107" xfId="9"/>
    <cellStyle name="Обычный 11 2" xfId="10"/>
    <cellStyle name="Обычный 12 6" xfId="11"/>
    <cellStyle name="Обычный 2" xfId="1"/>
    <cellStyle name="Обычный 2 10" xfId="12"/>
    <cellStyle name="Обычный 2 2" xfId="13"/>
    <cellStyle name="Обычный 2 2 19" xfId="14"/>
    <cellStyle name="Обычный 2 2 2" xfId="15"/>
    <cellStyle name="Обычный 2 26 2" xfId="16"/>
    <cellStyle name="Обычный 2 29" xfId="17"/>
    <cellStyle name="Обычный 2 3" xfId="18"/>
    <cellStyle name="Обычный 4" xfId="19"/>
    <cellStyle name="Обычный 8" xfId="20"/>
    <cellStyle name="Примечание 2 7" xfId="21"/>
    <cellStyle name="Примечание 52" xfId="22"/>
    <cellStyle name="Процентный 10" xfId="24"/>
    <cellStyle name="Процентный 2" xfId="25"/>
    <cellStyle name="Процентный 3" xfId="23"/>
    <cellStyle name="Финансовый 10" xfId="27"/>
    <cellStyle name="Финансовый 13 2" xfId="28"/>
    <cellStyle name="Финансовый 2" xfId="29"/>
    <cellStyle name="Финансовый 3" xfId="26"/>
    <cellStyle name="Формула" xfId="30"/>
    <cellStyle name="Формула 2" xfId="31"/>
    <cellStyle name="Формула_GRES.2007.5" xfId="3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84"/>
  <sheetViews>
    <sheetView tabSelected="1" workbookViewId="0">
      <selection activeCell="B6" sqref="B6:G6"/>
    </sheetView>
  </sheetViews>
  <sheetFormatPr defaultRowHeight="15" x14ac:dyDescent="0.25"/>
  <cols>
    <col min="2" max="2" width="12.140625" customWidth="1"/>
    <col min="3" max="3" width="49.7109375" customWidth="1"/>
    <col min="4" max="4" width="11.28515625" customWidth="1"/>
    <col min="5" max="5" width="15.28515625" customWidth="1"/>
    <col min="6" max="6" width="14.5703125" customWidth="1"/>
    <col min="7" max="7" width="38.42578125" customWidth="1"/>
    <col min="8" max="8" width="55.140625" customWidth="1"/>
  </cols>
  <sheetData>
    <row r="1" spans="2:9" ht="15.75" x14ac:dyDescent="0.25">
      <c r="C1" s="13"/>
      <c r="D1" s="13"/>
      <c r="E1" s="13"/>
      <c r="F1" s="13"/>
      <c r="G1" s="19" t="s">
        <v>148</v>
      </c>
      <c r="H1" s="19"/>
    </row>
    <row r="2" spans="2:9" ht="15.75" x14ac:dyDescent="0.25">
      <c r="C2" s="13"/>
      <c r="D2" s="13"/>
      <c r="E2" s="13"/>
      <c r="F2" s="13"/>
      <c r="G2" s="19" t="s">
        <v>144</v>
      </c>
      <c r="H2" s="19"/>
    </row>
    <row r="3" spans="2:9" ht="15.75" x14ac:dyDescent="0.25">
      <c r="C3" s="13"/>
      <c r="D3" s="13"/>
      <c r="E3" s="13"/>
      <c r="F3" s="13"/>
      <c r="G3" s="19" t="s">
        <v>145</v>
      </c>
      <c r="H3" s="19"/>
    </row>
    <row r="4" spans="2:9" ht="15.75" x14ac:dyDescent="0.25">
      <c r="C4" s="13"/>
      <c r="D4" s="13"/>
      <c r="E4" s="13"/>
      <c r="F4" s="13"/>
      <c r="G4" s="19" t="s">
        <v>1</v>
      </c>
      <c r="H4" s="19"/>
    </row>
    <row r="5" spans="2:9" x14ac:dyDescent="0.25">
      <c r="C5" s="13"/>
      <c r="D5" s="13"/>
      <c r="E5" s="13"/>
      <c r="F5" s="13"/>
      <c r="G5" s="13"/>
      <c r="H5" s="13"/>
    </row>
    <row r="6" spans="2:9" s="21" customFormat="1" ht="86.25" customHeight="1" x14ac:dyDescent="0.25">
      <c r="B6" s="100" t="s">
        <v>248</v>
      </c>
      <c r="C6" s="100"/>
      <c r="D6" s="100"/>
      <c r="E6" s="100"/>
      <c r="F6" s="100"/>
      <c r="G6" s="100"/>
    </row>
    <row r="7" spans="2:9" s="21" customFormat="1" x14ac:dyDescent="0.25">
      <c r="C7" s="22"/>
      <c r="D7" s="23"/>
      <c r="E7" s="23"/>
      <c r="F7" s="23"/>
      <c r="G7" s="23"/>
      <c r="H7" s="24"/>
    </row>
    <row r="8" spans="2:9" s="21" customFormat="1" ht="15.75" x14ac:dyDescent="0.25">
      <c r="B8" s="91" t="s">
        <v>171</v>
      </c>
      <c r="C8" s="91"/>
      <c r="D8" s="91"/>
      <c r="E8" s="91"/>
      <c r="F8" s="91"/>
      <c r="G8" s="91"/>
      <c r="H8" s="89"/>
    </row>
    <row r="9" spans="2:9" s="21" customFormat="1" ht="15.75" x14ac:dyDescent="0.25">
      <c r="B9" s="91" t="s">
        <v>255</v>
      </c>
      <c r="C9" s="91"/>
      <c r="D9" s="89"/>
      <c r="E9" s="89"/>
      <c r="F9" s="89"/>
      <c r="G9" s="89"/>
      <c r="H9" s="89"/>
    </row>
    <row r="10" spans="2:9" s="21" customFormat="1" ht="15.75" x14ac:dyDescent="0.25">
      <c r="B10" s="91" t="s">
        <v>256</v>
      </c>
      <c r="C10" s="91"/>
      <c r="D10" s="89"/>
      <c r="E10" s="89"/>
      <c r="F10" s="89"/>
      <c r="G10" s="89"/>
      <c r="H10" s="89"/>
    </row>
    <row r="11" spans="2:9" s="21" customFormat="1" x14ac:dyDescent="0.25">
      <c r="C11" s="22"/>
      <c r="D11" s="23"/>
      <c r="E11" s="23"/>
      <c r="F11" s="23"/>
      <c r="G11" s="23"/>
      <c r="H11" s="24"/>
    </row>
    <row r="12" spans="2:9" s="21" customFormat="1" x14ac:dyDescent="0.25">
      <c r="B12" s="92" t="s">
        <v>63</v>
      </c>
      <c r="C12" s="94" t="s">
        <v>32</v>
      </c>
      <c r="D12" s="94" t="s">
        <v>33</v>
      </c>
      <c r="E12" s="96" t="s">
        <v>249</v>
      </c>
      <c r="F12" s="97"/>
      <c r="G12" s="94" t="s">
        <v>174</v>
      </c>
    </row>
    <row r="13" spans="2:9" s="21" customFormat="1" x14ac:dyDescent="0.25">
      <c r="B13" s="93"/>
      <c r="C13" s="95"/>
      <c r="D13" s="95"/>
      <c r="E13" s="25" t="s">
        <v>36</v>
      </c>
      <c r="F13" s="25" t="s">
        <v>37</v>
      </c>
      <c r="G13" s="95"/>
    </row>
    <row r="14" spans="2:9" s="29" customFormat="1" ht="14.25" x14ac:dyDescent="0.25">
      <c r="B14" s="26" t="s">
        <v>65</v>
      </c>
      <c r="C14" s="27" t="s">
        <v>66</v>
      </c>
      <c r="D14" s="28" t="s">
        <v>67</v>
      </c>
      <c r="E14" s="28" t="s">
        <v>67</v>
      </c>
      <c r="F14" s="28" t="s">
        <v>67</v>
      </c>
      <c r="G14" s="28" t="s">
        <v>67</v>
      </c>
    </row>
    <row r="15" spans="2:9" s="29" customFormat="1" ht="30" x14ac:dyDescent="0.25">
      <c r="B15" s="26">
        <v>1</v>
      </c>
      <c r="C15" s="30" t="s">
        <v>68</v>
      </c>
      <c r="D15" s="28" t="s">
        <v>40</v>
      </c>
      <c r="E15" s="31">
        <f>17421.21</f>
        <v>17421.21</v>
      </c>
      <c r="F15" s="31">
        <v>7251.5420000000004</v>
      </c>
      <c r="G15" s="75" t="s">
        <v>250</v>
      </c>
      <c r="I15" s="21"/>
    </row>
    <row r="16" spans="2:9" s="29" customFormat="1" x14ac:dyDescent="0.25">
      <c r="B16" s="26" t="s">
        <v>175</v>
      </c>
      <c r="C16" s="33" t="s">
        <v>149</v>
      </c>
      <c r="D16" s="28" t="s">
        <v>40</v>
      </c>
      <c r="E16" s="31">
        <f>E17+E22+E24+E25</f>
        <v>17421.21</v>
      </c>
      <c r="F16" s="31">
        <f>F17+F22+F24+F25</f>
        <v>10054.632440000001</v>
      </c>
      <c r="G16" s="86"/>
      <c r="I16" s="21"/>
    </row>
    <row r="17" spans="2:7" s="21" customFormat="1" x14ac:dyDescent="0.25">
      <c r="B17" s="35" t="s">
        <v>71</v>
      </c>
      <c r="C17" s="36" t="s">
        <v>72</v>
      </c>
      <c r="D17" s="37" t="s">
        <v>40</v>
      </c>
      <c r="E17" s="38">
        <f>E18+E19+E20</f>
        <v>805.72</v>
      </c>
      <c r="F17" s="38">
        <f>F18+F19+F20</f>
        <v>1050.1000000000001</v>
      </c>
      <c r="G17" s="87"/>
    </row>
    <row r="18" spans="2:7" s="21" customFormat="1" ht="30" x14ac:dyDescent="0.25">
      <c r="B18" s="35" t="s">
        <v>73</v>
      </c>
      <c r="C18" s="36" t="s">
        <v>74</v>
      </c>
      <c r="D18" s="37" t="s">
        <v>40</v>
      </c>
      <c r="E18" s="38">
        <v>791.32</v>
      </c>
      <c r="F18" s="38">
        <v>524.69000000000005</v>
      </c>
      <c r="G18" s="87"/>
    </row>
    <row r="19" spans="2:7" s="21" customFormat="1" ht="60" x14ac:dyDescent="0.25">
      <c r="B19" s="35" t="s">
        <v>75</v>
      </c>
      <c r="C19" s="36" t="s">
        <v>251</v>
      </c>
      <c r="D19" s="37" t="s">
        <v>40</v>
      </c>
      <c r="E19" s="38"/>
      <c r="F19" s="38">
        <v>400.02</v>
      </c>
      <c r="G19" s="40" t="s">
        <v>177</v>
      </c>
    </row>
    <row r="20" spans="2:7" s="21" customFormat="1" ht="60" x14ac:dyDescent="0.25">
      <c r="B20" s="35" t="s">
        <v>77</v>
      </c>
      <c r="C20" s="36" t="s">
        <v>78</v>
      </c>
      <c r="D20" s="37" t="s">
        <v>40</v>
      </c>
      <c r="E20" s="38">
        <f>14.4+E21</f>
        <v>14.4</v>
      </c>
      <c r="F20" s="38">
        <f>125.39</f>
        <v>125.39</v>
      </c>
      <c r="G20" s="87"/>
    </row>
    <row r="21" spans="2:7" s="21" customFormat="1" x14ac:dyDescent="0.25">
      <c r="B21" s="35" t="s">
        <v>79</v>
      </c>
      <c r="C21" s="36" t="s">
        <v>252</v>
      </c>
      <c r="D21" s="37" t="s">
        <v>40</v>
      </c>
      <c r="E21" s="38"/>
      <c r="F21" s="38"/>
      <c r="G21" s="87"/>
    </row>
    <row r="22" spans="2:7" s="21" customFormat="1" ht="30" x14ac:dyDescent="0.25">
      <c r="B22" s="35" t="s">
        <v>81</v>
      </c>
      <c r="C22" s="36" t="s">
        <v>178</v>
      </c>
      <c r="D22" s="37" t="s">
        <v>40</v>
      </c>
      <c r="E22" s="38">
        <f>8778.92+2835.59</f>
        <v>11614.51</v>
      </c>
      <c r="F22" s="70">
        <f>4481.18+1434.549</f>
        <v>5915.7290000000003</v>
      </c>
      <c r="G22" s="87"/>
    </row>
    <row r="23" spans="2:7" s="21" customFormat="1" x14ac:dyDescent="0.25">
      <c r="B23" s="44" t="s">
        <v>83</v>
      </c>
      <c r="C23" s="45" t="s">
        <v>252</v>
      </c>
      <c r="D23" s="46" t="s">
        <v>40</v>
      </c>
      <c r="E23" s="38"/>
      <c r="F23" s="38"/>
      <c r="G23" s="87"/>
    </row>
    <row r="24" spans="2:7" s="21" customFormat="1" ht="75" x14ac:dyDescent="0.25">
      <c r="B24" s="47" t="s">
        <v>84</v>
      </c>
      <c r="C24" s="48" t="s">
        <v>150</v>
      </c>
      <c r="D24" s="47" t="s">
        <v>40</v>
      </c>
      <c r="E24" s="49">
        <v>0</v>
      </c>
      <c r="F24" s="38">
        <v>48.173000000000002</v>
      </c>
      <c r="G24" s="39" t="s">
        <v>180</v>
      </c>
    </row>
    <row r="25" spans="2:7" s="21" customFormat="1" x14ac:dyDescent="0.25">
      <c r="B25" s="47" t="s">
        <v>181</v>
      </c>
      <c r="C25" s="50" t="s">
        <v>182</v>
      </c>
      <c r="D25" s="47" t="s">
        <v>40</v>
      </c>
      <c r="E25" s="38">
        <f>E28+E29+E30+E31+E32+E26+E27</f>
        <v>5000.9800000000005</v>
      </c>
      <c r="F25" s="38">
        <f>F28+F29+F30+F31+F32+F26+F27</f>
        <v>3040.6304400000004</v>
      </c>
      <c r="G25" s="87"/>
    </row>
    <row r="26" spans="2:7" s="21" customFormat="1" ht="51" x14ac:dyDescent="0.25">
      <c r="B26" s="47" t="s">
        <v>151</v>
      </c>
      <c r="C26" s="50" t="s">
        <v>86</v>
      </c>
      <c r="D26" s="47" t="s">
        <v>40</v>
      </c>
      <c r="E26" s="49">
        <v>2618.9</v>
      </c>
      <c r="F26" s="38"/>
      <c r="G26" s="51" t="s">
        <v>87</v>
      </c>
    </row>
    <row r="27" spans="2:7" x14ac:dyDescent="0.25">
      <c r="B27" s="47" t="s">
        <v>152</v>
      </c>
      <c r="C27" s="50" t="s">
        <v>95</v>
      </c>
      <c r="D27" s="47" t="s">
        <v>40</v>
      </c>
      <c r="E27" s="49">
        <v>242.7</v>
      </c>
      <c r="F27" s="38">
        <v>61.2</v>
      </c>
      <c r="G27" s="40"/>
    </row>
    <row r="28" spans="2:7" s="21" customFormat="1" ht="120" x14ac:dyDescent="0.25">
      <c r="B28" s="47" t="s">
        <v>154</v>
      </c>
      <c r="C28" s="50" t="s">
        <v>99</v>
      </c>
      <c r="D28" s="47" t="s">
        <v>40</v>
      </c>
      <c r="E28" s="49">
        <v>1209.46</v>
      </c>
      <c r="F28" s="70">
        <f>328.00714+1.99757+1664.82542+200+168+70+171.055</f>
        <v>2603.8851299999997</v>
      </c>
      <c r="G28" s="39" t="s">
        <v>184</v>
      </c>
    </row>
    <row r="29" spans="2:7" s="21" customFormat="1" x14ac:dyDescent="0.25">
      <c r="B29" s="47" t="s">
        <v>156</v>
      </c>
      <c r="C29" s="50" t="s">
        <v>153</v>
      </c>
      <c r="D29" s="47" t="s">
        <v>40</v>
      </c>
      <c r="E29" s="49"/>
      <c r="F29" s="70">
        <f>29.202</f>
        <v>29.202000000000002</v>
      </c>
      <c r="G29" s="87"/>
    </row>
    <row r="30" spans="2:7" s="21" customFormat="1" ht="30" x14ac:dyDescent="0.25">
      <c r="B30" s="47" t="s">
        <v>157</v>
      </c>
      <c r="C30" s="50" t="s">
        <v>155</v>
      </c>
      <c r="D30" s="47" t="s">
        <v>40</v>
      </c>
      <c r="E30" s="49"/>
      <c r="F30" s="38"/>
      <c r="G30" s="87"/>
    </row>
    <row r="31" spans="2:7" s="21" customFormat="1" ht="45" x14ac:dyDescent="0.25">
      <c r="B31" s="47" t="s">
        <v>186</v>
      </c>
      <c r="C31" s="50" t="s">
        <v>187</v>
      </c>
      <c r="D31" s="47" t="s">
        <v>40</v>
      </c>
      <c r="E31" s="49"/>
      <c r="F31" s="38"/>
      <c r="G31" s="87"/>
    </row>
    <row r="32" spans="2:7" s="21" customFormat="1" x14ac:dyDescent="0.25">
      <c r="B32" s="47" t="s">
        <v>188</v>
      </c>
      <c r="C32" s="50" t="s">
        <v>189</v>
      </c>
      <c r="D32" s="47" t="s">
        <v>40</v>
      </c>
      <c r="E32" s="49">
        <f>58.73+871.19</f>
        <v>929.92000000000007</v>
      </c>
      <c r="F32" s="38">
        <f>F33+F34+F35+F36+F38+F39</f>
        <v>346.34331000000066</v>
      </c>
      <c r="G32" s="87"/>
    </row>
    <row r="33" spans="2:9" s="21" customFormat="1" ht="30" x14ac:dyDescent="0.25">
      <c r="B33" s="53" t="s">
        <v>191</v>
      </c>
      <c r="C33" s="54" t="s">
        <v>192</v>
      </c>
      <c r="D33" s="47" t="s">
        <v>40</v>
      </c>
      <c r="E33" s="49">
        <f>E32</f>
        <v>929.92000000000007</v>
      </c>
      <c r="F33" s="38">
        <v>44.173310000000711</v>
      </c>
      <c r="G33" s="40" t="s">
        <v>253</v>
      </c>
    </row>
    <row r="34" spans="2:9" s="21" customFormat="1" ht="30" x14ac:dyDescent="0.25">
      <c r="B34" s="53" t="s">
        <v>193</v>
      </c>
      <c r="C34" s="54" t="s">
        <v>194</v>
      </c>
      <c r="D34" s="47" t="s">
        <v>40</v>
      </c>
      <c r="E34" s="49"/>
      <c r="F34" s="38"/>
      <c r="G34" s="39"/>
    </row>
    <row r="35" spans="2:9" s="21" customFormat="1" x14ac:dyDescent="0.25">
      <c r="B35" s="53" t="s">
        <v>195</v>
      </c>
      <c r="C35" s="54" t="s">
        <v>196</v>
      </c>
      <c r="D35" s="47" t="s">
        <v>40</v>
      </c>
      <c r="E35" s="49"/>
      <c r="F35" s="38">
        <f>144.92</f>
        <v>144.91999999999999</v>
      </c>
      <c r="G35" s="39"/>
    </row>
    <row r="36" spans="2:9" s="21" customFormat="1" x14ac:dyDescent="0.25">
      <c r="B36" s="53" t="s">
        <v>197</v>
      </c>
      <c r="C36" s="54" t="s">
        <v>90</v>
      </c>
      <c r="D36" s="47" t="s">
        <v>40</v>
      </c>
      <c r="E36" s="49"/>
      <c r="F36" s="38">
        <v>44.39</v>
      </c>
      <c r="G36" s="39"/>
    </row>
    <row r="37" spans="2:9" s="21" customFormat="1" ht="30" x14ac:dyDescent="0.25">
      <c r="B37" s="53" t="s">
        <v>198</v>
      </c>
      <c r="C37" s="54" t="s">
        <v>91</v>
      </c>
      <c r="D37" s="47" t="s">
        <v>40</v>
      </c>
      <c r="E37" s="49"/>
      <c r="F37" s="38"/>
      <c r="G37" s="39"/>
    </row>
    <row r="38" spans="2:9" s="21" customFormat="1" x14ac:dyDescent="0.25">
      <c r="B38" s="53" t="s">
        <v>199</v>
      </c>
      <c r="C38" s="54" t="s">
        <v>200</v>
      </c>
      <c r="D38" s="47" t="s">
        <v>40</v>
      </c>
      <c r="E38" s="49"/>
      <c r="F38" s="38">
        <v>110.72</v>
      </c>
      <c r="G38" s="39"/>
    </row>
    <row r="39" spans="2:9" s="21" customFormat="1" ht="15.75" x14ac:dyDescent="0.25">
      <c r="B39" s="53" t="s">
        <v>201</v>
      </c>
      <c r="C39" s="15" t="s">
        <v>202</v>
      </c>
      <c r="D39" s="47" t="s">
        <v>40</v>
      </c>
      <c r="E39" s="49"/>
      <c r="F39" s="38">
        <v>2.14</v>
      </c>
      <c r="G39" s="39"/>
    </row>
    <row r="40" spans="2:9" s="21" customFormat="1" x14ac:dyDescent="0.25">
      <c r="B40" s="53" t="s">
        <v>203</v>
      </c>
      <c r="C40" s="54" t="s">
        <v>204</v>
      </c>
      <c r="D40" s="47" t="s">
        <v>40</v>
      </c>
      <c r="E40" s="49"/>
      <c r="F40" s="38"/>
      <c r="G40" s="39"/>
    </row>
    <row r="41" spans="2:9" s="29" customFormat="1" ht="14.25" x14ac:dyDescent="0.25">
      <c r="B41" s="55" t="s">
        <v>92</v>
      </c>
      <c r="C41" s="56" t="s">
        <v>158</v>
      </c>
      <c r="D41" s="55" t="s">
        <v>40</v>
      </c>
      <c r="E41" s="31">
        <f>E15-E16</f>
        <v>0</v>
      </c>
      <c r="F41" s="31">
        <f>F15-F16-F54</f>
        <v>-4413.1440000000011</v>
      </c>
      <c r="G41" s="86"/>
      <c r="I41" s="34"/>
    </row>
    <row r="42" spans="2:9" s="21" customFormat="1" x14ac:dyDescent="0.25">
      <c r="B42" s="47" t="s">
        <v>94</v>
      </c>
      <c r="C42" s="20" t="s">
        <v>159</v>
      </c>
      <c r="D42" s="58" t="s">
        <v>40</v>
      </c>
      <c r="E42" s="49"/>
      <c r="F42" s="38">
        <v>882.62900000000002</v>
      </c>
      <c r="G42" s="75" t="s">
        <v>254</v>
      </c>
      <c r="I42" s="41"/>
    </row>
    <row r="43" spans="2:9" s="21" customFormat="1" x14ac:dyDescent="0.25">
      <c r="B43" s="47" t="s">
        <v>96</v>
      </c>
      <c r="C43" s="20" t="s">
        <v>160</v>
      </c>
      <c r="D43" s="58" t="s">
        <v>40</v>
      </c>
      <c r="E43" s="49"/>
      <c r="F43" s="38">
        <f>F41+F42</f>
        <v>-3530.5150000000012</v>
      </c>
      <c r="G43" s="87"/>
    </row>
    <row r="44" spans="2:9" s="21" customFormat="1" ht="33.75" x14ac:dyDescent="0.25">
      <c r="B44" s="47" t="s">
        <v>161</v>
      </c>
      <c r="C44" s="20" t="s">
        <v>206</v>
      </c>
      <c r="D44" s="58" t="s">
        <v>40</v>
      </c>
      <c r="E44" s="49"/>
      <c r="F44" s="38"/>
      <c r="G44" s="87"/>
    </row>
    <row r="45" spans="2:9" s="21" customFormat="1" ht="33.75" x14ac:dyDescent="0.25">
      <c r="B45" s="47" t="s">
        <v>162</v>
      </c>
      <c r="C45" s="20" t="s">
        <v>207</v>
      </c>
      <c r="D45" s="58" t="s">
        <v>40</v>
      </c>
      <c r="E45" s="49"/>
      <c r="F45" s="38"/>
      <c r="G45" s="87"/>
    </row>
    <row r="46" spans="2:9" s="21" customFormat="1" ht="18.75" x14ac:dyDescent="0.25">
      <c r="B46" s="47" t="s">
        <v>163</v>
      </c>
      <c r="C46" s="20" t="s">
        <v>208</v>
      </c>
      <c r="D46" s="58" t="s">
        <v>40</v>
      </c>
      <c r="E46" s="49"/>
      <c r="F46" s="38"/>
      <c r="G46" s="87"/>
    </row>
    <row r="47" spans="2:9" s="21" customFormat="1" ht="33.75" x14ac:dyDescent="0.25">
      <c r="B47" s="47" t="s">
        <v>164</v>
      </c>
      <c r="C47" s="20" t="s">
        <v>209</v>
      </c>
      <c r="D47" s="58" t="s">
        <v>40</v>
      </c>
      <c r="E47" s="49"/>
      <c r="F47" s="38"/>
      <c r="G47" s="87"/>
    </row>
    <row r="48" spans="2:9" s="21" customFormat="1" ht="30" x14ac:dyDescent="0.25">
      <c r="B48" s="47" t="s">
        <v>120</v>
      </c>
      <c r="C48" s="20" t="s">
        <v>97</v>
      </c>
      <c r="D48" s="58" t="s">
        <v>40</v>
      </c>
      <c r="E48" s="49"/>
      <c r="F48" s="38"/>
      <c r="G48" s="87"/>
    </row>
    <row r="49" spans="2:7" s="21" customFormat="1" ht="45" x14ac:dyDescent="0.25">
      <c r="B49" s="47" t="s">
        <v>165</v>
      </c>
      <c r="C49" s="20" t="s">
        <v>168</v>
      </c>
      <c r="D49" s="58" t="s">
        <v>40</v>
      </c>
      <c r="E49" s="49"/>
      <c r="F49" s="38"/>
      <c r="G49" s="87"/>
    </row>
    <row r="50" spans="2:7" s="21" customFormat="1" ht="78.75" x14ac:dyDescent="0.25">
      <c r="B50" s="47" t="s">
        <v>167</v>
      </c>
      <c r="C50" s="20" t="s">
        <v>210</v>
      </c>
      <c r="D50" s="58" t="s">
        <v>40</v>
      </c>
      <c r="E50" s="49"/>
      <c r="F50" s="38"/>
      <c r="G50" s="87"/>
    </row>
    <row r="51" spans="2:7" s="21" customFormat="1" ht="30" x14ac:dyDescent="0.25">
      <c r="B51" s="47" t="s">
        <v>169</v>
      </c>
      <c r="C51" s="20" t="s">
        <v>170</v>
      </c>
      <c r="D51" s="62" t="s">
        <v>115</v>
      </c>
      <c r="E51" s="49"/>
      <c r="F51" s="38"/>
      <c r="G51" s="87"/>
    </row>
    <row r="52" spans="2:7" s="21" customFormat="1" ht="105" x14ac:dyDescent="0.25">
      <c r="B52" s="47" t="s">
        <v>166</v>
      </c>
      <c r="C52" s="20" t="s">
        <v>117</v>
      </c>
      <c r="D52" s="58" t="s">
        <v>40</v>
      </c>
      <c r="E52" s="49"/>
      <c r="F52" s="38"/>
      <c r="G52" s="87"/>
    </row>
    <row r="53" spans="2:7" s="29" customFormat="1" ht="28.5" x14ac:dyDescent="0.25">
      <c r="B53" s="59" t="s">
        <v>122</v>
      </c>
      <c r="C53" s="60" t="s">
        <v>212</v>
      </c>
      <c r="D53" s="61" t="s">
        <v>40</v>
      </c>
      <c r="E53" s="31">
        <f>E19+E23+E21</f>
        <v>0</v>
      </c>
      <c r="F53" s="31">
        <f>F19+F23+F21</f>
        <v>400.02</v>
      </c>
      <c r="G53" s="86"/>
    </row>
    <row r="54" spans="2:7" s="29" customFormat="1" ht="42.75" x14ac:dyDescent="0.25">
      <c r="B54" s="59" t="s">
        <v>123</v>
      </c>
      <c r="C54" s="63" t="s">
        <v>124</v>
      </c>
      <c r="D54" s="61" t="s">
        <v>40</v>
      </c>
      <c r="E54" s="57"/>
      <c r="F54" s="31">
        <v>1610.0535600000001</v>
      </c>
      <c r="G54" s="86"/>
    </row>
    <row r="55" spans="2:7" s="21" customFormat="1" ht="30" x14ac:dyDescent="0.25">
      <c r="B55" s="47" t="s">
        <v>69</v>
      </c>
      <c r="C55" s="64" t="s">
        <v>125</v>
      </c>
      <c r="D55" s="62" t="s">
        <v>215</v>
      </c>
      <c r="E55" s="49"/>
      <c r="F55" s="38">
        <v>919.47899999999993</v>
      </c>
      <c r="G55" s="87"/>
    </row>
    <row r="56" spans="2:7" s="21" customFormat="1" ht="60" x14ac:dyDescent="0.25">
      <c r="B56" s="47" t="s">
        <v>92</v>
      </c>
      <c r="C56" s="64" t="s">
        <v>126</v>
      </c>
      <c r="D56" s="58" t="s">
        <v>40</v>
      </c>
      <c r="E56" s="49"/>
      <c r="F56" s="38">
        <f>F54/F55</f>
        <v>1.751049844531523</v>
      </c>
      <c r="G56" s="87"/>
    </row>
    <row r="57" spans="2:7" s="29" customFormat="1" ht="71.25" x14ac:dyDescent="0.25">
      <c r="B57" s="55" t="s">
        <v>127</v>
      </c>
      <c r="C57" s="65" t="s">
        <v>128</v>
      </c>
      <c r="D57" s="66" t="s">
        <v>67</v>
      </c>
      <c r="E57" s="57" t="s">
        <v>67</v>
      </c>
      <c r="F57" s="31" t="s">
        <v>67</v>
      </c>
      <c r="G57" s="86" t="s">
        <v>67</v>
      </c>
    </row>
    <row r="58" spans="2:7" s="72" customFormat="1" x14ac:dyDescent="0.25">
      <c r="B58" s="67">
        <v>1</v>
      </c>
      <c r="C58" s="68" t="s">
        <v>129</v>
      </c>
      <c r="D58" s="67" t="s">
        <v>130</v>
      </c>
      <c r="E58" s="69"/>
      <c r="F58" s="70">
        <f>5716+493</f>
        <v>6209</v>
      </c>
      <c r="G58" s="88"/>
    </row>
    <row r="59" spans="2:7" s="21" customFormat="1" x14ac:dyDescent="0.25">
      <c r="B59" s="58">
        <v>2</v>
      </c>
      <c r="C59" s="20" t="s">
        <v>131</v>
      </c>
      <c r="D59" s="58" t="s">
        <v>216</v>
      </c>
      <c r="E59" s="49">
        <f>E62</f>
        <v>28.655999999999999</v>
      </c>
      <c r="F59" s="38">
        <f>F62</f>
        <v>28.655999999999999</v>
      </c>
      <c r="G59" s="87"/>
    </row>
    <row r="60" spans="2:7" s="21" customFormat="1" ht="15.75" x14ac:dyDescent="0.25">
      <c r="B60" s="73" t="s">
        <v>217</v>
      </c>
      <c r="C60" s="74" t="s">
        <v>132</v>
      </c>
      <c r="D60" s="58" t="s">
        <v>216</v>
      </c>
      <c r="E60" s="49"/>
      <c r="F60" s="38"/>
      <c r="G60" s="87"/>
    </row>
    <row r="61" spans="2:7" s="21" customFormat="1" ht="15.75" x14ac:dyDescent="0.25">
      <c r="B61" s="73" t="s">
        <v>133</v>
      </c>
      <c r="C61" s="74" t="s">
        <v>134</v>
      </c>
      <c r="D61" s="58" t="s">
        <v>216</v>
      </c>
      <c r="E61" s="49"/>
      <c r="F61" s="38"/>
      <c r="G61" s="87"/>
    </row>
    <row r="62" spans="2:7" s="21" customFormat="1" ht="15.75" x14ac:dyDescent="0.25">
      <c r="B62" s="73" t="s">
        <v>135</v>
      </c>
      <c r="C62" s="74" t="s">
        <v>136</v>
      </c>
      <c r="D62" s="58" t="s">
        <v>216</v>
      </c>
      <c r="E62" s="49">
        <v>28.655999999999999</v>
      </c>
      <c r="F62" s="49">
        <v>28.655999999999999</v>
      </c>
      <c r="G62" s="87"/>
    </row>
    <row r="63" spans="2:7" s="21" customFormat="1" ht="15.75" x14ac:dyDescent="0.25">
      <c r="B63" s="73" t="s">
        <v>218</v>
      </c>
      <c r="C63" s="74" t="s">
        <v>137</v>
      </c>
      <c r="D63" s="58" t="s">
        <v>216</v>
      </c>
      <c r="E63" s="49"/>
      <c r="F63" s="38"/>
      <c r="G63" s="87"/>
    </row>
    <row r="64" spans="2:7" s="21" customFormat="1" ht="30" x14ac:dyDescent="0.25">
      <c r="B64" s="58">
        <v>3</v>
      </c>
      <c r="C64" s="20" t="s">
        <v>219</v>
      </c>
      <c r="D64" s="58" t="s">
        <v>138</v>
      </c>
      <c r="E64" s="49">
        <f>E67+E68</f>
        <v>425.79675999999995</v>
      </c>
      <c r="F64" s="49">
        <f>F67+F68</f>
        <v>425.79675999999995</v>
      </c>
      <c r="G64" s="87"/>
    </row>
    <row r="65" spans="2:7" s="21" customFormat="1" ht="15.75" x14ac:dyDescent="0.25">
      <c r="B65" s="73" t="s">
        <v>220</v>
      </c>
      <c r="C65" s="74" t="s">
        <v>132</v>
      </c>
      <c r="D65" s="58" t="s">
        <v>138</v>
      </c>
      <c r="E65" s="49"/>
      <c r="F65" s="38"/>
      <c r="G65" s="87"/>
    </row>
    <row r="66" spans="2:7" s="21" customFormat="1" ht="15.75" x14ac:dyDescent="0.25">
      <c r="B66" s="73" t="s">
        <v>221</v>
      </c>
      <c r="C66" s="74" t="s">
        <v>134</v>
      </c>
      <c r="D66" s="58" t="s">
        <v>138</v>
      </c>
      <c r="E66" s="49"/>
      <c r="F66" s="38"/>
      <c r="G66" s="87"/>
    </row>
    <row r="67" spans="2:7" s="21" customFormat="1" ht="15.75" x14ac:dyDescent="0.25">
      <c r="B67" s="73" t="s">
        <v>222</v>
      </c>
      <c r="C67" s="74" t="s">
        <v>136</v>
      </c>
      <c r="D67" s="58" t="s">
        <v>138</v>
      </c>
      <c r="E67" s="49">
        <v>53.50996</v>
      </c>
      <c r="F67" s="38">
        <v>53.50996</v>
      </c>
      <c r="G67" s="87"/>
    </row>
    <row r="68" spans="2:7" s="21" customFormat="1" ht="15.75" x14ac:dyDescent="0.25">
      <c r="B68" s="73" t="s">
        <v>223</v>
      </c>
      <c r="C68" s="74" t="s">
        <v>137</v>
      </c>
      <c r="D68" s="58" t="s">
        <v>138</v>
      </c>
      <c r="E68" s="49">
        <v>372.28679999999997</v>
      </c>
      <c r="F68" s="38">
        <v>372.28679999999997</v>
      </c>
      <c r="G68" s="87"/>
    </row>
    <row r="69" spans="2:7" s="21" customFormat="1" ht="30" x14ac:dyDescent="0.25">
      <c r="B69" s="58">
        <v>4</v>
      </c>
      <c r="C69" s="20" t="s">
        <v>224</v>
      </c>
      <c r="D69" s="58" t="s">
        <v>138</v>
      </c>
      <c r="E69" s="49">
        <f>E72</f>
        <v>437.59999999999997</v>
      </c>
      <c r="F69" s="49">
        <f>F72</f>
        <v>437.59999999999997</v>
      </c>
      <c r="G69" s="87"/>
    </row>
    <row r="70" spans="2:7" s="21" customFormat="1" x14ac:dyDescent="0.25">
      <c r="B70" s="58" t="s">
        <v>225</v>
      </c>
      <c r="C70" s="20" t="s">
        <v>132</v>
      </c>
      <c r="D70" s="58" t="s">
        <v>138</v>
      </c>
      <c r="E70" s="49"/>
      <c r="F70" s="38"/>
      <c r="G70" s="87"/>
    </row>
    <row r="71" spans="2:7" s="21" customFormat="1" x14ac:dyDescent="0.25">
      <c r="B71" s="58" t="s">
        <v>226</v>
      </c>
      <c r="C71" s="20" t="s">
        <v>134</v>
      </c>
      <c r="D71" s="58" t="s">
        <v>138</v>
      </c>
      <c r="E71" s="49"/>
      <c r="F71" s="38"/>
      <c r="G71" s="87"/>
    </row>
    <row r="72" spans="2:7" s="21" customFormat="1" x14ac:dyDescent="0.25">
      <c r="B72" s="58" t="s">
        <v>227</v>
      </c>
      <c r="C72" s="20" t="s">
        <v>136</v>
      </c>
      <c r="D72" s="58" t="s">
        <v>138</v>
      </c>
      <c r="E72" s="49">
        <v>437.59999999999997</v>
      </c>
      <c r="F72" s="38">
        <v>437.59999999999997</v>
      </c>
      <c r="G72" s="87"/>
    </row>
    <row r="73" spans="2:7" s="21" customFormat="1" x14ac:dyDescent="0.25">
      <c r="B73" s="58" t="s">
        <v>228</v>
      </c>
      <c r="C73" s="20" t="s">
        <v>137</v>
      </c>
      <c r="D73" s="58" t="s">
        <v>138</v>
      </c>
      <c r="E73" s="49"/>
      <c r="F73" s="38"/>
      <c r="G73" s="87"/>
    </row>
    <row r="74" spans="2:7" s="21" customFormat="1" x14ac:dyDescent="0.25">
      <c r="B74" s="58">
        <v>5</v>
      </c>
      <c r="C74" s="20" t="s">
        <v>229</v>
      </c>
      <c r="D74" s="58" t="s">
        <v>13</v>
      </c>
      <c r="E74" s="49">
        <f>E77+E78</f>
        <v>198.03</v>
      </c>
      <c r="F74" s="38">
        <f>F77+F78</f>
        <v>198.03</v>
      </c>
      <c r="G74" s="87"/>
    </row>
    <row r="75" spans="2:7" s="21" customFormat="1" x14ac:dyDescent="0.25">
      <c r="B75" s="58" t="s">
        <v>230</v>
      </c>
      <c r="C75" s="20" t="s">
        <v>132</v>
      </c>
      <c r="D75" s="58" t="s">
        <v>13</v>
      </c>
      <c r="E75" s="49"/>
      <c r="F75" s="38"/>
      <c r="G75" s="87"/>
    </row>
    <row r="76" spans="2:7" s="21" customFormat="1" x14ac:dyDescent="0.25">
      <c r="B76" s="58" t="s">
        <v>231</v>
      </c>
      <c r="C76" s="20" t="s">
        <v>134</v>
      </c>
      <c r="D76" s="58" t="s">
        <v>13</v>
      </c>
      <c r="E76" s="49"/>
      <c r="F76" s="38"/>
      <c r="G76" s="87"/>
    </row>
    <row r="77" spans="2:7" s="21" customFormat="1" x14ac:dyDescent="0.25">
      <c r="B77" s="58" t="s">
        <v>232</v>
      </c>
      <c r="C77" s="20" t="s">
        <v>136</v>
      </c>
      <c r="D77" s="58" t="s">
        <v>13</v>
      </c>
      <c r="E77" s="49">
        <v>38.04</v>
      </c>
      <c r="F77" s="38">
        <v>38.04</v>
      </c>
      <c r="G77" s="87"/>
    </row>
    <row r="78" spans="2:7" s="21" customFormat="1" x14ac:dyDescent="0.25">
      <c r="B78" s="58" t="s">
        <v>233</v>
      </c>
      <c r="C78" s="20" t="s">
        <v>137</v>
      </c>
      <c r="D78" s="58" t="s">
        <v>13</v>
      </c>
      <c r="E78" s="49">
        <v>159.99</v>
      </c>
      <c r="F78" s="38">
        <v>159.99</v>
      </c>
      <c r="G78" s="87"/>
    </row>
    <row r="79" spans="2:7" s="21" customFormat="1" x14ac:dyDescent="0.25">
      <c r="B79" s="58">
        <v>6</v>
      </c>
      <c r="C79" s="20" t="s">
        <v>139</v>
      </c>
      <c r="D79" s="58" t="s">
        <v>140</v>
      </c>
      <c r="E79" s="49">
        <v>22.279452608190677</v>
      </c>
      <c r="F79" s="38">
        <v>22.279452608190677</v>
      </c>
      <c r="G79" s="87"/>
    </row>
    <row r="80" spans="2:7" s="21" customFormat="1" ht="30" x14ac:dyDescent="0.25">
      <c r="B80" s="58">
        <v>7</v>
      </c>
      <c r="C80" s="20" t="s">
        <v>141</v>
      </c>
      <c r="D80" s="58" t="s">
        <v>40</v>
      </c>
      <c r="E80" s="49" t="s">
        <v>234</v>
      </c>
      <c r="F80" s="38" t="s">
        <v>234</v>
      </c>
      <c r="G80" s="87"/>
    </row>
    <row r="81" spans="2:7" s="21" customFormat="1" ht="30" x14ac:dyDescent="0.25">
      <c r="B81" s="47" t="s">
        <v>142</v>
      </c>
      <c r="C81" s="20" t="s">
        <v>143</v>
      </c>
      <c r="D81" s="58" t="s">
        <v>40</v>
      </c>
      <c r="E81" s="49" t="s">
        <v>234</v>
      </c>
      <c r="F81" s="38" t="s">
        <v>234</v>
      </c>
      <c r="G81" s="87"/>
    </row>
    <row r="82" spans="2:7" s="21" customFormat="1" ht="45" x14ac:dyDescent="0.25">
      <c r="B82" s="58">
        <v>8</v>
      </c>
      <c r="C82" s="64" t="s">
        <v>235</v>
      </c>
      <c r="D82" s="58" t="s">
        <v>140</v>
      </c>
      <c r="E82" s="49" t="s">
        <v>236</v>
      </c>
      <c r="F82" s="38" t="s">
        <v>67</v>
      </c>
      <c r="G82" s="87" t="s">
        <v>67</v>
      </c>
    </row>
    <row r="83" spans="2:7" s="21" customFormat="1" x14ac:dyDescent="0.25">
      <c r="B83" s="76"/>
    </row>
    <row r="84" spans="2:7" s="21" customFormat="1" x14ac:dyDescent="0.25">
      <c r="B84" s="98" t="s">
        <v>237</v>
      </c>
      <c r="C84" s="99"/>
      <c r="D84" s="99"/>
      <c r="E84" s="99"/>
      <c r="F84" s="99"/>
      <c r="G84" s="99"/>
    </row>
  </sheetData>
  <mergeCells count="10">
    <mergeCell ref="B84:G84"/>
    <mergeCell ref="B6:G6"/>
    <mergeCell ref="B8:G8"/>
    <mergeCell ref="B9:C9"/>
    <mergeCell ref="B10:C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043"/>
  <sheetViews>
    <sheetView workbookViewId="0">
      <selection activeCell="A9" sqref="A9:XFD10"/>
    </sheetView>
  </sheetViews>
  <sheetFormatPr defaultRowHeight="15" x14ac:dyDescent="0.25"/>
  <cols>
    <col min="1" max="1" width="2.42578125" customWidth="1"/>
    <col min="2" max="2" width="8.28515625" customWidth="1"/>
    <col min="3" max="3" width="51" customWidth="1"/>
    <col min="4" max="4" width="15.28515625" customWidth="1"/>
    <col min="5" max="5" width="14.5703125" customWidth="1"/>
    <col min="6" max="6" width="13.7109375" customWidth="1"/>
    <col min="7" max="7" width="55.140625" customWidth="1"/>
  </cols>
  <sheetData>
    <row r="1" spans="2:7" ht="15.75" x14ac:dyDescent="0.25">
      <c r="B1" s="13"/>
      <c r="C1" s="13"/>
      <c r="D1" s="13"/>
      <c r="E1" s="13"/>
      <c r="F1" s="13"/>
      <c r="G1" s="19" t="s">
        <v>148</v>
      </c>
    </row>
    <row r="2" spans="2:7" ht="15.75" x14ac:dyDescent="0.25">
      <c r="B2" s="13"/>
      <c r="C2" s="13"/>
      <c r="D2" s="13"/>
      <c r="E2" s="13"/>
      <c r="F2" s="13"/>
      <c r="G2" s="19" t="s">
        <v>144</v>
      </c>
    </row>
    <row r="3" spans="2:7" ht="15.75" x14ac:dyDescent="0.25">
      <c r="B3" s="13"/>
      <c r="C3" s="13"/>
      <c r="D3" s="13"/>
      <c r="E3" s="13"/>
      <c r="F3" s="13"/>
      <c r="G3" s="19" t="s">
        <v>145</v>
      </c>
    </row>
    <row r="4" spans="2:7" ht="15.75" x14ac:dyDescent="0.25">
      <c r="B4" s="13"/>
      <c r="C4" s="13"/>
      <c r="D4" s="13"/>
      <c r="E4" s="13"/>
      <c r="F4" s="13"/>
      <c r="G4" s="19" t="s">
        <v>1</v>
      </c>
    </row>
    <row r="5" spans="2:7" x14ac:dyDescent="0.25">
      <c r="B5" s="13"/>
      <c r="C5" s="13"/>
      <c r="D5" s="13"/>
      <c r="E5" s="13"/>
      <c r="F5" s="13"/>
      <c r="G5" s="13"/>
    </row>
    <row r="6" spans="2:7" s="21" customFormat="1" ht="87" customHeight="1" x14ac:dyDescent="0.25">
      <c r="B6" s="100" t="s">
        <v>248</v>
      </c>
      <c r="C6" s="100"/>
      <c r="D6" s="100"/>
      <c r="E6" s="100"/>
      <c r="F6" s="100"/>
      <c r="G6" s="100"/>
    </row>
    <row r="7" spans="2:7" s="21" customFormat="1" x14ac:dyDescent="0.25">
      <c r="B7" s="22"/>
      <c r="C7" s="23"/>
      <c r="D7" s="23"/>
      <c r="E7" s="23"/>
      <c r="F7" s="23"/>
      <c r="G7" s="24"/>
    </row>
    <row r="8" spans="2:7" s="21" customFormat="1" ht="15.75" x14ac:dyDescent="0.25">
      <c r="B8" s="91" t="s">
        <v>171</v>
      </c>
      <c r="C8" s="91"/>
      <c r="D8" s="91"/>
      <c r="E8" s="91"/>
      <c r="F8" s="91"/>
      <c r="G8" s="91"/>
    </row>
    <row r="9" spans="2:7" s="21" customFormat="1" ht="15.75" x14ac:dyDescent="0.25">
      <c r="B9" s="91" t="s">
        <v>172</v>
      </c>
      <c r="C9" s="91"/>
      <c r="D9" s="91"/>
      <c r="E9" s="91"/>
      <c r="F9" s="91"/>
      <c r="G9" s="91"/>
    </row>
    <row r="10" spans="2:7" s="21" customFormat="1" ht="15.75" x14ac:dyDescent="0.25">
      <c r="B10" s="91" t="s">
        <v>173</v>
      </c>
      <c r="C10" s="91"/>
      <c r="D10" s="91"/>
      <c r="E10" s="91"/>
      <c r="F10" s="91"/>
      <c r="G10" s="91"/>
    </row>
    <row r="11" spans="2:7" s="21" customFormat="1" x14ac:dyDescent="0.25">
      <c r="B11" s="22"/>
      <c r="C11" s="23"/>
      <c r="D11" s="23"/>
      <c r="E11" s="23"/>
      <c r="F11" s="23"/>
      <c r="G11" s="24"/>
    </row>
    <row r="12" spans="2:7" s="21" customFormat="1" x14ac:dyDescent="0.25">
      <c r="B12" s="92" t="s">
        <v>63</v>
      </c>
      <c r="C12" s="94" t="s">
        <v>32</v>
      </c>
      <c r="D12" s="94" t="s">
        <v>33</v>
      </c>
      <c r="E12" s="96" t="s">
        <v>64</v>
      </c>
      <c r="F12" s="97"/>
      <c r="G12" s="94" t="s">
        <v>174</v>
      </c>
    </row>
    <row r="13" spans="2:7" s="21" customFormat="1" x14ac:dyDescent="0.25">
      <c r="B13" s="93"/>
      <c r="C13" s="95"/>
      <c r="D13" s="95"/>
      <c r="E13" s="25" t="s">
        <v>36</v>
      </c>
      <c r="F13" s="25" t="s">
        <v>37</v>
      </c>
      <c r="G13" s="95"/>
    </row>
    <row r="14" spans="2:7" s="29" customFormat="1" ht="14.25" x14ac:dyDescent="0.25">
      <c r="B14" s="26" t="s">
        <v>65</v>
      </c>
      <c r="C14" s="27" t="s">
        <v>66</v>
      </c>
      <c r="D14" s="28" t="s">
        <v>67</v>
      </c>
      <c r="E14" s="28" t="s">
        <v>67</v>
      </c>
      <c r="F14" s="28" t="s">
        <v>67</v>
      </c>
      <c r="G14" s="28" t="s">
        <v>67</v>
      </c>
    </row>
    <row r="15" spans="2:7" s="29" customFormat="1" ht="14.25" x14ac:dyDescent="0.25">
      <c r="B15" s="26">
        <v>1</v>
      </c>
      <c r="C15" s="30" t="s">
        <v>68</v>
      </c>
      <c r="D15" s="28" t="s">
        <v>40</v>
      </c>
      <c r="E15" s="31">
        <v>20639.89</v>
      </c>
      <c r="F15" s="31">
        <v>95333.918999999994</v>
      </c>
      <c r="G15" s="32"/>
    </row>
    <row r="16" spans="2:7" s="29" customFormat="1" ht="14.25" x14ac:dyDescent="0.25">
      <c r="B16" s="26" t="s">
        <v>175</v>
      </c>
      <c r="C16" s="33" t="s">
        <v>149</v>
      </c>
      <c r="D16" s="28" t="s">
        <v>40</v>
      </c>
      <c r="E16" s="31">
        <f>E17+E22+E24+E25</f>
        <v>20639.89</v>
      </c>
      <c r="F16" s="31">
        <f>F17+F22+F24+F25</f>
        <v>70706.571070000005</v>
      </c>
      <c r="G16" s="32"/>
    </row>
    <row r="17" spans="2:7" s="21" customFormat="1" x14ac:dyDescent="0.25">
      <c r="B17" s="35" t="s">
        <v>71</v>
      </c>
      <c r="C17" s="36" t="s">
        <v>72</v>
      </c>
      <c r="D17" s="37" t="s">
        <v>40</v>
      </c>
      <c r="E17" s="38">
        <f>E18+E19+E20</f>
        <v>2347.2000000000003</v>
      </c>
      <c r="F17" s="38">
        <f>F18+F19+F20</f>
        <v>4572.9561600000015</v>
      </c>
      <c r="G17" s="39"/>
    </row>
    <row r="18" spans="2:7" s="21" customFormat="1" ht="30" x14ac:dyDescent="0.25">
      <c r="B18" s="35" t="s">
        <v>73</v>
      </c>
      <c r="C18" s="36" t="s">
        <v>74</v>
      </c>
      <c r="D18" s="37" t="s">
        <v>40</v>
      </c>
      <c r="E18" s="38">
        <v>2332.8000000000002</v>
      </c>
      <c r="F18" s="38">
        <f>1228.15284288527</f>
        <v>1228.15284288527</v>
      </c>
      <c r="G18" s="40"/>
    </row>
    <row r="19" spans="2:7" s="21" customFormat="1" ht="63.75" x14ac:dyDescent="0.25">
      <c r="B19" s="35" t="s">
        <v>75</v>
      </c>
      <c r="C19" s="36" t="s">
        <v>76</v>
      </c>
      <c r="D19" s="37" t="s">
        <v>40</v>
      </c>
      <c r="E19" s="38"/>
      <c r="F19" s="38">
        <v>2977.2934771147316</v>
      </c>
      <c r="G19" s="42" t="s">
        <v>176</v>
      </c>
    </row>
    <row r="20" spans="2:7" s="21" customFormat="1" ht="60" x14ac:dyDescent="0.25">
      <c r="B20" s="35" t="s">
        <v>77</v>
      </c>
      <c r="C20" s="36" t="s">
        <v>78</v>
      </c>
      <c r="D20" s="37" t="s">
        <v>40</v>
      </c>
      <c r="E20" s="38">
        <f>E21+14.4</f>
        <v>14.4</v>
      </c>
      <c r="F20" s="38">
        <f>168.96238+F21+145.190937114732</f>
        <v>367.50984</v>
      </c>
      <c r="G20" s="42"/>
    </row>
    <row r="21" spans="2:7" s="21" customFormat="1" ht="38.25" x14ac:dyDescent="0.25">
      <c r="B21" s="35" t="s">
        <v>79</v>
      </c>
      <c r="C21" s="36" t="s">
        <v>80</v>
      </c>
      <c r="D21" s="37" t="s">
        <v>40</v>
      </c>
      <c r="E21" s="38"/>
      <c r="F21" s="38">
        <f>198.54746-145.190937114732</f>
        <v>53.356522885267992</v>
      </c>
      <c r="G21" s="42" t="s">
        <v>177</v>
      </c>
    </row>
    <row r="22" spans="2:7" s="21" customFormat="1" ht="38.25" x14ac:dyDescent="0.25">
      <c r="B22" s="35" t="s">
        <v>81</v>
      </c>
      <c r="C22" s="36" t="s">
        <v>178</v>
      </c>
      <c r="D22" s="37" t="s">
        <v>40</v>
      </c>
      <c r="E22" s="38">
        <f>10152.83+3279.36</f>
        <v>13432.19</v>
      </c>
      <c r="F22" s="70">
        <f>13644.837+4139.316</f>
        <v>17784.152999999998</v>
      </c>
      <c r="G22" s="43" t="s">
        <v>179</v>
      </c>
    </row>
    <row r="23" spans="2:7" s="21" customFormat="1" x14ac:dyDescent="0.25">
      <c r="B23" s="44" t="s">
        <v>83</v>
      </c>
      <c r="C23" s="45" t="s">
        <v>80</v>
      </c>
      <c r="D23" s="46" t="s">
        <v>40</v>
      </c>
      <c r="E23" s="38"/>
      <c r="F23" s="70"/>
      <c r="G23" s="43"/>
    </row>
    <row r="24" spans="2:7" s="21" customFormat="1" ht="38.25" x14ac:dyDescent="0.25">
      <c r="B24" s="47" t="s">
        <v>84</v>
      </c>
      <c r="C24" s="48" t="s">
        <v>150</v>
      </c>
      <c r="D24" s="47" t="s">
        <v>40</v>
      </c>
      <c r="E24" s="49">
        <v>116</v>
      </c>
      <c r="F24" s="70">
        <v>637.58199999999999</v>
      </c>
      <c r="G24" s="43" t="s">
        <v>180</v>
      </c>
    </row>
    <row r="25" spans="2:7" s="21" customFormat="1" x14ac:dyDescent="0.25">
      <c r="B25" s="47" t="s">
        <v>181</v>
      </c>
      <c r="C25" s="50" t="s">
        <v>182</v>
      </c>
      <c r="D25" s="47" t="s">
        <v>40</v>
      </c>
      <c r="E25" s="49">
        <f>E29+E30+E31+E32+E33+E26+E27</f>
        <v>4744.5</v>
      </c>
      <c r="F25" s="49">
        <f>F29+F30+F31+F32+F33+F26+F27+F28</f>
        <v>47711.879910000003</v>
      </c>
      <c r="G25" s="39"/>
    </row>
    <row r="26" spans="2:7" s="21" customFormat="1" ht="38.25" x14ac:dyDescent="0.25">
      <c r="B26" s="47" t="s">
        <v>151</v>
      </c>
      <c r="C26" s="50" t="s">
        <v>86</v>
      </c>
      <c r="D26" s="47" t="s">
        <v>40</v>
      </c>
      <c r="E26" s="49">
        <v>2591.77</v>
      </c>
      <c r="F26" s="49"/>
      <c r="G26" s="51" t="s">
        <v>87</v>
      </c>
    </row>
    <row r="27" spans="2:7" x14ac:dyDescent="0.25">
      <c r="B27" s="47" t="s">
        <v>152</v>
      </c>
      <c r="C27" s="50" t="s">
        <v>95</v>
      </c>
      <c r="D27" s="47" t="s">
        <v>40</v>
      </c>
      <c r="E27" s="49">
        <v>593.1</v>
      </c>
      <c r="F27" s="70">
        <v>592.33307000000002</v>
      </c>
      <c r="G27" s="40"/>
    </row>
    <row r="28" spans="2:7" x14ac:dyDescent="0.25">
      <c r="B28" s="47"/>
      <c r="C28" s="50" t="s">
        <v>183</v>
      </c>
      <c r="D28" s="47" t="s">
        <v>40</v>
      </c>
      <c r="E28" s="49"/>
      <c r="F28" s="70">
        <v>36034.584840000003</v>
      </c>
      <c r="G28" s="52"/>
    </row>
    <row r="29" spans="2:7" s="21" customFormat="1" ht="63.75" x14ac:dyDescent="0.25">
      <c r="B29" s="47" t="s">
        <v>154</v>
      </c>
      <c r="C29" s="50" t="s">
        <v>99</v>
      </c>
      <c r="D29" s="47" t="s">
        <v>40</v>
      </c>
      <c r="E29" s="49">
        <v>1195.29</v>
      </c>
      <c r="F29" s="70">
        <v>7445.56</v>
      </c>
      <c r="G29" s="43" t="s">
        <v>184</v>
      </c>
    </row>
    <row r="30" spans="2:7" s="21" customFormat="1" x14ac:dyDescent="0.25">
      <c r="B30" s="47" t="s">
        <v>156</v>
      </c>
      <c r="C30" s="50" t="s">
        <v>185</v>
      </c>
      <c r="D30" s="47" t="s">
        <v>40</v>
      </c>
      <c r="E30" s="49"/>
      <c r="F30" s="70">
        <v>64.599999999999994</v>
      </c>
      <c r="G30" s="39"/>
    </row>
    <row r="31" spans="2:7" s="21" customFormat="1" ht="30" x14ac:dyDescent="0.25">
      <c r="B31" s="47" t="s">
        <v>157</v>
      </c>
      <c r="C31" s="50" t="s">
        <v>155</v>
      </c>
      <c r="D31" s="47" t="s">
        <v>40</v>
      </c>
      <c r="E31" s="49"/>
      <c r="F31" s="38"/>
      <c r="G31" s="39"/>
    </row>
    <row r="32" spans="2:7" s="21" customFormat="1" ht="45" x14ac:dyDescent="0.25">
      <c r="B32" s="47" t="s">
        <v>186</v>
      </c>
      <c r="C32" s="50" t="s">
        <v>187</v>
      </c>
      <c r="D32" s="47" t="s">
        <v>40</v>
      </c>
      <c r="E32" s="49"/>
      <c r="F32" s="38"/>
      <c r="G32" s="39"/>
    </row>
    <row r="33" spans="2:7" s="21" customFormat="1" x14ac:dyDescent="0.25">
      <c r="B33" s="47" t="s">
        <v>188</v>
      </c>
      <c r="C33" s="50" t="s">
        <v>189</v>
      </c>
      <c r="D33" s="47" t="s">
        <v>40</v>
      </c>
      <c r="E33" s="49">
        <f>72.81+291.53</f>
        <v>364.34</v>
      </c>
      <c r="F33" s="38">
        <f>F34+F35+F36+F37+F38+F39+F40+F41</f>
        <v>3574.8019999999997</v>
      </c>
      <c r="G33" s="43" t="s">
        <v>190</v>
      </c>
    </row>
    <row r="34" spans="2:7" s="21" customFormat="1" x14ac:dyDescent="0.25">
      <c r="B34" s="53" t="s">
        <v>191</v>
      </c>
      <c r="C34" s="54" t="s">
        <v>192</v>
      </c>
      <c r="D34" s="47" t="s">
        <v>40</v>
      </c>
      <c r="E34" s="49">
        <f>E33</f>
        <v>364.34</v>
      </c>
      <c r="F34" s="38">
        <v>334.15200000000004</v>
      </c>
      <c r="G34" s="39"/>
    </row>
    <row r="35" spans="2:7" s="21" customFormat="1" ht="30" x14ac:dyDescent="0.25">
      <c r="B35" s="53" t="s">
        <v>193</v>
      </c>
      <c r="C35" s="54" t="s">
        <v>194</v>
      </c>
      <c r="D35" s="47" t="s">
        <v>40</v>
      </c>
      <c r="E35" s="49"/>
      <c r="F35" s="38">
        <v>279.98</v>
      </c>
      <c r="G35" s="39"/>
    </row>
    <row r="36" spans="2:7" s="21" customFormat="1" x14ac:dyDescent="0.25">
      <c r="B36" s="53" t="s">
        <v>195</v>
      </c>
      <c r="C36" s="54" t="s">
        <v>196</v>
      </c>
      <c r="D36" s="47" t="s">
        <v>40</v>
      </c>
      <c r="E36" s="49"/>
      <c r="F36" s="38">
        <f>167.19+225+485.59+20.01</f>
        <v>897.79</v>
      </c>
      <c r="G36" s="39"/>
    </row>
    <row r="37" spans="2:7" s="21" customFormat="1" x14ac:dyDescent="0.25">
      <c r="B37" s="53" t="s">
        <v>197</v>
      </c>
      <c r="C37" s="54" t="s">
        <v>90</v>
      </c>
      <c r="D37" s="47" t="s">
        <v>40</v>
      </c>
      <c r="E37" s="49"/>
      <c r="F37" s="38">
        <v>48.71</v>
      </c>
      <c r="G37" s="39"/>
    </row>
    <row r="38" spans="2:7" s="21" customFormat="1" ht="30" x14ac:dyDescent="0.25">
      <c r="B38" s="53" t="s">
        <v>198</v>
      </c>
      <c r="C38" s="54" t="s">
        <v>91</v>
      </c>
      <c r="D38" s="47" t="s">
        <v>40</v>
      </c>
      <c r="E38" s="49"/>
      <c r="F38" s="38">
        <f>294.95+58.72+750</f>
        <v>1103.67</v>
      </c>
      <c r="G38" s="39"/>
    </row>
    <row r="39" spans="2:7" s="21" customFormat="1" x14ac:dyDescent="0.25">
      <c r="B39" s="53" t="s">
        <v>199</v>
      </c>
      <c r="C39" s="54" t="s">
        <v>200</v>
      </c>
      <c r="D39" s="47" t="s">
        <v>40</v>
      </c>
      <c r="E39" s="49"/>
      <c r="F39" s="38">
        <v>150.69999999999999</v>
      </c>
      <c r="G39" s="39"/>
    </row>
    <row r="40" spans="2:7" s="21" customFormat="1" ht="15.75" x14ac:dyDescent="0.25">
      <c r="B40" s="53" t="s">
        <v>201</v>
      </c>
      <c r="C40" s="15" t="s">
        <v>202</v>
      </c>
      <c r="D40" s="47" t="s">
        <v>40</v>
      </c>
      <c r="E40" s="49"/>
      <c r="F40" s="38">
        <v>240.26</v>
      </c>
      <c r="G40" s="39"/>
    </row>
    <row r="41" spans="2:7" s="21" customFormat="1" x14ac:dyDescent="0.25">
      <c r="B41" s="53" t="s">
        <v>203</v>
      </c>
      <c r="C41" s="54" t="s">
        <v>204</v>
      </c>
      <c r="D41" s="47" t="s">
        <v>40</v>
      </c>
      <c r="E41" s="49"/>
      <c r="F41" s="38">
        <v>519.54</v>
      </c>
      <c r="G41" s="39"/>
    </row>
    <row r="42" spans="2:7" s="21" customFormat="1" x14ac:dyDescent="0.25">
      <c r="B42" s="55" t="s">
        <v>92</v>
      </c>
      <c r="C42" s="56" t="s">
        <v>158</v>
      </c>
      <c r="D42" s="55" t="s">
        <v>40</v>
      </c>
      <c r="E42" s="57"/>
      <c r="F42" s="31">
        <f>F15-F16-F55</f>
        <v>14278.155039999989</v>
      </c>
      <c r="G42" s="32"/>
    </row>
    <row r="43" spans="2:7" s="21" customFormat="1" ht="25.5" x14ac:dyDescent="0.25">
      <c r="B43" s="47" t="s">
        <v>94</v>
      </c>
      <c r="C43" s="20" t="s">
        <v>159</v>
      </c>
      <c r="D43" s="58" t="s">
        <v>40</v>
      </c>
      <c r="E43" s="49"/>
      <c r="F43" s="38">
        <f>2755.213+102.066+0.002</f>
        <v>2857.2809999999999</v>
      </c>
      <c r="G43" s="43" t="s">
        <v>205</v>
      </c>
    </row>
    <row r="44" spans="2:7" s="21" customFormat="1" x14ac:dyDescent="0.25">
      <c r="B44" s="47" t="s">
        <v>96</v>
      </c>
      <c r="C44" s="20" t="s">
        <v>160</v>
      </c>
      <c r="D44" s="58" t="s">
        <v>40</v>
      </c>
      <c r="E44" s="49"/>
      <c r="F44" s="38">
        <f>F42-F43</f>
        <v>11420.874039999988</v>
      </c>
      <c r="G44" s="39"/>
    </row>
    <row r="45" spans="2:7" s="21" customFormat="1" ht="33.75" x14ac:dyDescent="0.25">
      <c r="B45" s="47" t="s">
        <v>161</v>
      </c>
      <c r="C45" s="20" t="s">
        <v>206</v>
      </c>
      <c r="D45" s="58" t="s">
        <v>40</v>
      </c>
      <c r="E45" s="49"/>
      <c r="F45" s="38"/>
      <c r="G45" s="39"/>
    </row>
    <row r="46" spans="2:7" s="21" customFormat="1" ht="33.75" x14ac:dyDescent="0.25">
      <c r="B46" s="47" t="s">
        <v>162</v>
      </c>
      <c r="C46" s="20" t="s">
        <v>207</v>
      </c>
      <c r="D46" s="58" t="s">
        <v>40</v>
      </c>
      <c r="E46" s="49"/>
      <c r="F46" s="38"/>
      <c r="G46" s="39"/>
    </row>
    <row r="47" spans="2:7" s="21" customFormat="1" ht="18.75" x14ac:dyDescent="0.25">
      <c r="B47" s="47" t="s">
        <v>163</v>
      </c>
      <c r="C47" s="20" t="s">
        <v>208</v>
      </c>
      <c r="D47" s="58" t="s">
        <v>40</v>
      </c>
      <c r="E47" s="49"/>
      <c r="F47" s="38"/>
      <c r="G47" s="39"/>
    </row>
    <row r="48" spans="2:7" s="21" customFormat="1" ht="33.75" x14ac:dyDescent="0.25">
      <c r="B48" s="47" t="s">
        <v>164</v>
      </c>
      <c r="C48" s="20" t="s">
        <v>209</v>
      </c>
      <c r="D48" s="58" t="s">
        <v>40</v>
      </c>
      <c r="E48" s="49"/>
      <c r="F48" s="38"/>
      <c r="G48" s="39"/>
    </row>
    <row r="49" spans="2:8" s="29" customFormat="1" ht="42.75" x14ac:dyDescent="0.25">
      <c r="B49" s="59" t="s">
        <v>120</v>
      </c>
      <c r="C49" s="60" t="s">
        <v>97</v>
      </c>
      <c r="D49" s="61" t="s">
        <v>40</v>
      </c>
      <c r="E49" s="57"/>
      <c r="F49" s="31"/>
      <c r="G49" s="32"/>
    </row>
    <row r="50" spans="2:8" s="29" customFormat="1" ht="42.75" x14ac:dyDescent="0.25">
      <c r="B50" s="59" t="s">
        <v>165</v>
      </c>
      <c r="C50" s="60" t="s">
        <v>168</v>
      </c>
      <c r="D50" s="61" t="s">
        <v>40</v>
      </c>
      <c r="E50" s="57"/>
      <c r="F50" s="31"/>
      <c r="G50" s="32"/>
    </row>
    <row r="51" spans="2:8" s="21" customFormat="1" ht="63.75" x14ac:dyDescent="0.25">
      <c r="B51" s="47" t="s">
        <v>167</v>
      </c>
      <c r="C51" s="20" t="s">
        <v>210</v>
      </c>
      <c r="D51" s="58" t="s">
        <v>40</v>
      </c>
      <c r="E51" s="49"/>
      <c r="F51" s="38">
        <v>5692</v>
      </c>
      <c r="G51" s="43" t="s">
        <v>211</v>
      </c>
    </row>
    <row r="52" spans="2:8" s="21" customFormat="1" ht="30" x14ac:dyDescent="0.25">
      <c r="B52" s="47" t="s">
        <v>169</v>
      </c>
      <c r="C52" s="20" t="s">
        <v>170</v>
      </c>
      <c r="D52" s="62" t="s">
        <v>115</v>
      </c>
      <c r="E52" s="49"/>
      <c r="F52" s="38">
        <v>132</v>
      </c>
      <c r="G52" s="39"/>
    </row>
    <row r="53" spans="2:8" s="29" customFormat="1" ht="114" x14ac:dyDescent="0.25">
      <c r="B53" s="59" t="s">
        <v>166</v>
      </c>
      <c r="C53" s="60" t="s">
        <v>117</v>
      </c>
      <c r="D53" s="61" t="s">
        <v>40</v>
      </c>
      <c r="E53" s="57"/>
      <c r="F53" s="31"/>
      <c r="G53" s="32"/>
    </row>
    <row r="54" spans="2:8" s="29" customFormat="1" ht="28.5" x14ac:dyDescent="0.25">
      <c r="B54" s="59" t="s">
        <v>122</v>
      </c>
      <c r="C54" s="60" t="s">
        <v>212</v>
      </c>
      <c r="D54" s="61" t="s">
        <v>40</v>
      </c>
      <c r="E54" s="31">
        <f>E19+E23+E21</f>
        <v>0</v>
      </c>
      <c r="F54" s="31">
        <f>F19+F23+F21</f>
        <v>3030.6499999999996</v>
      </c>
      <c r="G54" s="43" t="s">
        <v>213</v>
      </c>
      <c r="H54" s="34"/>
    </row>
    <row r="55" spans="2:8" s="29" customFormat="1" ht="42.75" x14ac:dyDescent="0.25">
      <c r="B55" s="59" t="s">
        <v>123</v>
      </c>
      <c r="C55" s="63" t="s">
        <v>124</v>
      </c>
      <c r="D55" s="61" t="s">
        <v>40</v>
      </c>
      <c r="E55" s="57"/>
      <c r="F55" s="31">
        <v>10349.19289</v>
      </c>
      <c r="G55" s="32"/>
    </row>
    <row r="56" spans="2:8" s="21" customFormat="1" ht="15.75" x14ac:dyDescent="0.25">
      <c r="B56" s="47" t="s">
        <v>69</v>
      </c>
      <c r="C56" s="64" t="s">
        <v>214</v>
      </c>
      <c r="D56" s="62" t="s">
        <v>215</v>
      </c>
      <c r="E56" s="49"/>
      <c r="F56" s="38">
        <v>5850.567</v>
      </c>
      <c r="G56" s="39"/>
    </row>
    <row r="57" spans="2:8" s="21" customFormat="1" ht="60" x14ac:dyDescent="0.25">
      <c r="B57" s="47" t="s">
        <v>92</v>
      </c>
      <c r="C57" s="64" t="s">
        <v>126</v>
      </c>
      <c r="D57" s="58" t="s">
        <v>40</v>
      </c>
      <c r="E57" s="49"/>
      <c r="F57" s="38">
        <f>F55/F56</f>
        <v>1.7689213524090914</v>
      </c>
      <c r="G57" s="39"/>
    </row>
    <row r="58" spans="2:8" s="29" customFormat="1" ht="71.25" x14ac:dyDescent="0.25">
      <c r="B58" s="55" t="s">
        <v>127</v>
      </c>
      <c r="C58" s="65" t="s">
        <v>128</v>
      </c>
      <c r="D58" s="66" t="s">
        <v>67</v>
      </c>
      <c r="E58" s="57" t="s">
        <v>67</v>
      </c>
      <c r="F58" s="31" t="s">
        <v>67</v>
      </c>
      <c r="G58" s="32" t="s">
        <v>67</v>
      </c>
    </row>
    <row r="59" spans="2:8" s="72" customFormat="1" x14ac:dyDescent="0.25">
      <c r="B59" s="67">
        <v>1</v>
      </c>
      <c r="C59" s="68" t="s">
        <v>129</v>
      </c>
      <c r="D59" s="67" t="s">
        <v>130</v>
      </c>
      <c r="E59" s="69">
        <f>5716+493</f>
        <v>6209</v>
      </c>
      <c r="F59" s="70">
        <f>5816+634</f>
        <v>6450</v>
      </c>
      <c r="G59" s="71"/>
    </row>
    <row r="60" spans="2:8" s="21" customFormat="1" x14ac:dyDescent="0.25">
      <c r="B60" s="58">
        <v>2</v>
      </c>
      <c r="C60" s="20" t="s">
        <v>131</v>
      </c>
      <c r="D60" s="58" t="s">
        <v>216</v>
      </c>
      <c r="E60" s="49">
        <f>E63</f>
        <v>40.375999999999998</v>
      </c>
      <c r="F60" s="38">
        <f>F63</f>
        <v>50.854999999999997</v>
      </c>
      <c r="G60" s="39"/>
    </row>
    <row r="61" spans="2:8" s="21" customFormat="1" ht="15.75" x14ac:dyDescent="0.25">
      <c r="B61" s="73" t="s">
        <v>217</v>
      </c>
      <c r="C61" s="74" t="s">
        <v>132</v>
      </c>
      <c r="D61" s="58" t="s">
        <v>216</v>
      </c>
      <c r="E61" s="49"/>
      <c r="F61" s="38"/>
      <c r="G61" s="39"/>
    </row>
    <row r="62" spans="2:8" s="21" customFormat="1" ht="15.75" x14ac:dyDescent="0.25">
      <c r="B62" s="73" t="s">
        <v>133</v>
      </c>
      <c r="C62" s="74" t="s">
        <v>134</v>
      </c>
      <c r="D62" s="58" t="s">
        <v>216</v>
      </c>
      <c r="E62" s="49"/>
      <c r="F62" s="38"/>
      <c r="G62" s="39"/>
    </row>
    <row r="63" spans="2:8" s="21" customFormat="1" ht="15.75" x14ac:dyDescent="0.25">
      <c r="B63" s="73" t="s">
        <v>135</v>
      </c>
      <c r="C63" s="74" t="s">
        <v>136</v>
      </c>
      <c r="D63" s="58" t="s">
        <v>216</v>
      </c>
      <c r="E63" s="49">
        <v>40.375999999999998</v>
      </c>
      <c r="F63" s="38">
        <v>50.854999999999997</v>
      </c>
      <c r="G63" s="39"/>
    </row>
    <row r="64" spans="2:8" s="21" customFormat="1" ht="15.75" x14ac:dyDescent="0.25">
      <c r="B64" s="73" t="s">
        <v>218</v>
      </c>
      <c r="C64" s="74" t="s">
        <v>137</v>
      </c>
      <c r="D64" s="58" t="s">
        <v>216</v>
      </c>
      <c r="E64" s="49"/>
      <c r="F64" s="38"/>
      <c r="G64" s="39"/>
    </row>
    <row r="65" spans="2:7" s="21" customFormat="1" ht="30" x14ac:dyDescent="0.25">
      <c r="B65" s="58">
        <v>3</v>
      </c>
      <c r="C65" s="20" t="s">
        <v>219</v>
      </c>
      <c r="D65" s="58" t="s">
        <v>138</v>
      </c>
      <c r="E65" s="49">
        <f>E66+E67+E68+E69</f>
        <v>474.24826000000007</v>
      </c>
      <c r="F65" s="38">
        <f>F67+F68+F69</f>
        <v>702.62326000000007</v>
      </c>
      <c r="G65" s="39"/>
    </row>
    <row r="66" spans="2:7" s="21" customFormat="1" ht="15.75" x14ac:dyDescent="0.25">
      <c r="B66" s="73" t="s">
        <v>220</v>
      </c>
      <c r="C66" s="74" t="s">
        <v>132</v>
      </c>
      <c r="D66" s="58" t="s">
        <v>138</v>
      </c>
      <c r="E66" s="49"/>
      <c r="F66" s="38"/>
      <c r="G66" s="39"/>
    </row>
    <row r="67" spans="2:7" s="21" customFormat="1" ht="15.75" x14ac:dyDescent="0.25">
      <c r="B67" s="73" t="s">
        <v>221</v>
      </c>
      <c r="C67" s="74" t="s">
        <v>134</v>
      </c>
      <c r="D67" s="58" t="s">
        <v>138</v>
      </c>
      <c r="E67" s="49">
        <v>3.24</v>
      </c>
      <c r="F67" s="38">
        <v>3.24</v>
      </c>
      <c r="G67" s="39"/>
    </row>
    <row r="68" spans="2:7" s="21" customFormat="1" ht="15.75" x14ac:dyDescent="0.25">
      <c r="B68" s="73" t="s">
        <v>222</v>
      </c>
      <c r="C68" s="74" t="s">
        <v>136</v>
      </c>
      <c r="D68" s="58" t="s">
        <v>138</v>
      </c>
      <c r="E68" s="49">
        <v>76.378960000000006</v>
      </c>
      <c r="F68" s="38">
        <v>163.92966000000001</v>
      </c>
      <c r="G68" s="39"/>
    </row>
    <row r="69" spans="2:7" s="21" customFormat="1" ht="15.75" x14ac:dyDescent="0.25">
      <c r="B69" s="73" t="s">
        <v>223</v>
      </c>
      <c r="C69" s="74" t="s">
        <v>137</v>
      </c>
      <c r="D69" s="58" t="s">
        <v>138</v>
      </c>
      <c r="E69" s="49">
        <v>394.62930000000006</v>
      </c>
      <c r="F69" s="38">
        <v>535.45360000000005</v>
      </c>
      <c r="G69" s="39"/>
    </row>
    <row r="70" spans="2:7" s="21" customFormat="1" ht="30" x14ac:dyDescent="0.25">
      <c r="B70" s="58">
        <v>4</v>
      </c>
      <c r="C70" s="20" t="s">
        <v>224</v>
      </c>
      <c r="D70" s="58" t="s">
        <v>138</v>
      </c>
      <c r="E70" s="49">
        <f>E73</f>
        <v>588.79999999999995</v>
      </c>
      <c r="F70" s="38">
        <f>F73</f>
        <v>954.99999999999989</v>
      </c>
      <c r="G70" s="39"/>
    </row>
    <row r="71" spans="2:7" s="21" customFormat="1" x14ac:dyDescent="0.25">
      <c r="B71" s="58" t="s">
        <v>225</v>
      </c>
      <c r="C71" s="20" t="s">
        <v>132</v>
      </c>
      <c r="D71" s="58" t="s">
        <v>138</v>
      </c>
      <c r="E71" s="49"/>
      <c r="F71" s="38"/>
      <c r="G71" s="39"/>
    </row>
    <row r="72" spans="2:7" s="21" customFormat="1" x14ac:dyDescent="0.25">
      <c r="B72" s="58" t="s">
        <v>226</v>
      </c>
      <c r="C72" s="20" t="s">
        <v>134</v>
      </c>
      <c r="D72" s="58" t="s">
        <v>138</v>
      </c>
      <c r="E72" s="49"/>
      <c r="F72" s="38"/>
      <c r="G72" s="39"/>
    </row>
    <row r="73" spans="2:7" s="21" customFormat="1" x14ac:dyDescent="0.25">
      <c r="B73" s="58" t="s">
        <v>227</v>
      </c>
      <c r="C73" s="20" t="s">
        <v>136</v>
      </c>
      <c r="D73" s="58" t="s">
        <v>138</v>
      </c>
      <c r="E73" s="49">
        <v>588.79999999999995</v>
      </c>
      <c r="F73" s="38">
        <v>954.99999999999989</v>
      </c>
      <c r="G73" s="39"/>
    </row>
    <row r="74" spans="2:7" s="21" customFormat="1" x14ac:dyDescent="0.25">
      <c r="B74" s="58" t="s">
        <v>228</v>
      </c>
      <c r="C74" s="20" t="s">
        <v>137</v>
      </c>
      <c r="D74" s="58" t="s">
        <v>138</v>
      </c>
      <c r="E74" s="49"/>
      <c r="F74" s="38"/>
      <c r="G74" s="39"/>
    </row>
    <row r="75" spans="2:7" s="21" customFormat="1" x14ac:dyDescent="0.25">
      <c r="B75" s="58">
        <v>5</v>
      </c>
      <c r="C75" s="20" t="s">
        <v>229</v>
      </c>
      <c r="D75" s="58" t="s">
        <v>13</v>
      </c>
      <c r="E75" s="49">
        <f>E76+E77+E78+E79</f>
        <v>217.11</v>
      </c>
      <c r="F75" s="38">
        <f>F77+F78+F79</f>
        <v>325.75</v>
      </c>
      <c r="G75" s="39"/>
    </row>
    <row r="76" spans="2:7" s="21" customFormat="1" x14ac:dyDescent="0.25">
      <c r="B76" s="58" t="s">
        <v>230</v>
      </c>
      <c r="C76" s="20" t="s">
        <v>132</v>
      </c>
      <c r="D76" s="58" t="s">
        <v>13</v>
      </c>
      <c r="E76" s="49"/>
      <c r="F76" s="38"/>
      <c r="G76" s="39"/>
    </row>
    <row r="77" spans="2:7" s="21" customFormat="1" x14ac:dyDescent="0.25">
      <c r="B77" s="58" t="s">
        <v>231</v>
      </c>
      <c r="C77" s="20" t="s">
        <v>134</v>
      </c>
      <c r="D77" s="58" t="s">
        <v>13</v>
      </c>
      <c r="E77" s="49">
        <v>2.7</v>
      </c>
      <c r="F77" s="38">
        <v>2.7</v>
      </c>
      <c r="G77" s="39"/>
    </row>
    <row r="78" spans="2:7" s="21" customFormat="1" x14ac:dyDescent="0.25">
      <c r="B78" s="58" t="s">
        <v>232</v>
      </c>
      <c r="C78" s="20" t="s">
        <v>136</v>
      </c>
      <c r="D78" s="58" t="s">
        <v>13</v>
      </c>
      <c r="E78" s="49">
        <v>45.01</v>
      </c>
      <c r="F78" s="38">
        <v>91.64</v>
      </c>
      <c r="G78" s="39"/>
    </row>
    <row r="79" spans="2:7" s="21" customFormat="1" x14ac:dyDescent="0.25">
      <c r="B79" s="58" t="s">
        <v>233</v>
      </c>
      <c r="C79" s="20" t="s">
        <v>137</v>
      </c>
      <c r="D79" s="58" t="s">
        <v>13</v>
      </c>
      <c r="E79" s="49">
        <v>169.4</v>
      </c>
      <c r="F79" s="38">
        <v>231.41</v>
      </c>
      <c r="G79" s="39"/>
    </row>
    <row r="80" spans="2:7" s="21" customFormat="1" x14ac:dyDescent="0.25">
      <c r="B80" s="58">
        <v>6</v>
      </c>
      <c r="C80" s="20" t="s">
        <v>139</v>
      </c>
      <c r="D80" s="58" t="s">
        <v>140</v>
      </c>
      <c r="E80" s="49">
        <v>32.420771381275351</v>
      </c>
      <c r="F80" s="38">
        <v>30.831343916968617</v>
      </c>
      <c r="G80" s="39"/>
    </row>
    <row r="81" spans="2:7" s="21" customFormat="1" ht="30" x14ac:dyDescent="0.25">
      <c r="B81" s="58">
        <v>7</v>
      </c>
      <c r="C81" s="20" t="s">
        <v>141</v>
      </c>
      <c r="D81" s="58" t="s">
        <v>40</v>
      </c>
      <c r="E81" s="49" t="s">
        <v>234</v>
      </c>
      <c r="F81" s="38" t="s">
        <v>234</v>
      </c>
      <c r="G81" s="39"/>
    </row>
    <row r="82" spans="2:7" s="21" customFormat="1" ht="30" x14ac:dyDescent="0.25">
      <c r="B82" s="47" t="s">
        <v>142</v>
      </c>
      <c r="C82" s="20" t="s">
        <v>143</v>
      </c>
      <c r="D82" s="58" t="s">
        <v>40</v>
      </c>
      <c r="E82" s="49" t="s">
        <v>234</v>
      </c>
      <c r="F82" s="38" t="s">
        <v>234</v>
      </c>
      <c r="G82" s="39"/>
    </row>
    <row r="83" spans="2:7" s="21" customFormat="1" ht="45" x14ac:dyDescent="0.25">
      <c r="B83" s="58">
        <v>8</v>
      </c>
      <c r="C83" s="64" t="s">
        <v>235</v>
      </c>
      <c r="D83" s="58" t="s">
        <v>140</v>
      </c>
      <c r="E83" s="49" t="s">
        <v>236</v>
      </c>
      <c r="F83" s="38" t="s">
        <v>67</v>
      </c>
      <c r="G83" s="75" t="s">
        <v>67</v>
      </c>
    </row>
    <row r="84" spans="2:7" s="21" customFormat="1" x14ac:dyDescent="0.25">
      <c r="B84" s="76"/>
      <c r="G84" s="77"/>
    </row>
    <row r="85" spans="2:7" s="21" customFormat="1" ht="183.75" customHeight="1" x14ac:dyDescent="0.25">
      <c r="B85" s="98" t="s">
        <v>237</v>
      </c>
      <c r="C85" s="99"/>
      <c r="D85" s="99"/>
      <c r="E85" s="99"/>
      <c r="F85" s="99"/>
      <c r="G85" s="99"/>
    </row>
    <row r="86" spans="2:7" s="21" customFormat="1" x14ac:dyDescent="0.25">
      <c r="B86" s="76"/>
      <c r="G86" s="77"/>
    </row>
    <row r="87" spans="2:7" s="21" customFormat="1" x14ac:dyDescent="0.25">
      <c r="B87" s="76"/>
      <c r="G87" s="77"/>
    </row>
    <row r="88" spans="2:7" s="21" customFormat="1" x14ac:dyDescent="0.25">
      <c r="B88" s="76"/>
      <c r="G88" s="77"/>
    </row>
    <row r="89" spans="2:7" s="21" customFormat="1" x14ac:dyDescent="0.25">
      <c r="B89" s="76"/>
      <c r="G89" s="77"/>
    </row>
    <row r="225" spans="2:2" ht="15.75" x14ac:dyDescent="0.25">
      <c r="B225" s="2" t="s">
        <v>2</v>
      </c>
    </row>
    <row r="332" spans="2:2" x14ac:dyDescent="0.25">
      <c r="B332" s="1" t="s">
        <v>3</v>
      </c>
    </row>
    <row r="436" spans="2:2" x14ac:dyDescent="0.25">
      <c r="B436" s="1" t="s">
        <v>4</v>
      </c>
    </row>
    <row r="449" spans="2:2" x14ac:dyDescent="0.25">
      <c r="B449" s="1" t="s">
        <v>5</v>
      </c>
    </row>
    <row r="451" spans="2:2" x14ac:dyDescent="0.25">
      <c r="B451" s="1" t="s">
        <v>6</v>
      </c>
    </row>
    <row r="457" spans="2:2" x14ac:dyDescent="0.25">
      <c r="B457" s="1">
        <v>7302040242</v>
      </c>
    </row>
    <row r="504" spans="2:2" x14ac:dyDescent="0.25">
      <c r="B504" s="1" t="s">
        <v>7</v>
      </c>
    </row>
    <row r="510" spans="2:2" x14ac:dyDescent="0.25">
      <c r="B510" s="1">
        <v>730350001</v>
      </c>
    </row>
    <row r="660" spans="2:2" x14ac:dyDescent="0.25">
      <c r="B660" s="1" t="s">
        <v>8</v>
      </c>
    </row>
    <row r="661" spans="2:2" x14ac:dyDescent="0.25">
      <c r="B661" s="1" t="s">
        <v>9</v>
      </c>
    </row>
    <row r="662" spans="2:2" x14ac:dyDescent="0.25">
      <c r="B662" s="1" t="s">
        <v>10</v>
      </c>
    </row>
    <row r="663" spans="2:2" x14ac:dyDescent="0.25">
      <c r="B663" s="1">
        <v>2</v>
      </c>
    </row>
    <row r="664" spans="2:2" x14ac:dyDescent="0.25">
      <c r="B664" s="1" t="s">
        <v>11</v>
      </c>
    </row>
    <row r="666" spans="2:2" x14ac:dyDescent="0.25">
      <c r="B666" s="1" t="s">
        <v>12</v>
      </c>
    </row>
    <row r="670" spans="2:2" x14ac:dyDescent="0.25">
      <c r="B670" s="1" t="s">
        <v>13</v>
      </c>
    </row>
    <row r="673" spans="2:2" x14ac:dyDescent="0.25">
      <c r="B673" s="3">
        <v>43102</v>
      </c>
    </row>
    <row r="674" spans="2:2" x14ac:dyDescent="0.25">
      <c r="B674" s="1" t="s">
        <v>14</v>
      </c>
    </row>
    <row r="675" spans="2:2" x14ac:dyDescent="0.25">
      <c r="B675" s="1">
        <v>0</v>
      </c>
    </row>
    <row r="676" spans="2:2" x14ac:dyDescent="0.25">
      <c r="B676" s="3">
        <v>43133</v>
      </c>
    </row>
    <row r="677" spans="2:2" x14ac:dyDescent="0.25">
      <c r="B677" s="1" t="s">
        <v>15</v>
      </c>
    </row>
    <row r="681" spans="2:2" x14ac:dyDescent="0.25">
      <c r="B681" s="1" t="s">
        <v>12</v>
      </c>
    </row>
    <row r="685" spans="2:2" x14ac:dyDescent="0.25">
      <c r="B685" s="1" t="s">
        <v>13</v>
      </c>
    </row>
    <row r="688" spans="2:2" x14ac:dyDescent="0.25">
      <c r="B688" s="4">
        <v>36924</v>
      </c>
    </row>
    <row r="689" spans="2:2" x14ac:dyDescent="0.25">
      <c r="B689" s="1" t="s">
        <v>16</v>
      </c>
    </row>
    <row r="690" spans="2:2" x14ac:dyDescent="0.25">
      <c r="B690" s="1" t="s">
        <v>12</v>
      </c>
    </row>
    <row r="693" spans="2:2" x14ac:dyDescent="0.25">
      <c r="B693" s="1" t="s">
        <v>13</v>
      </c>
    </row>
    <row r="695" spans="2:2" x14ac:dyDescent="0.25">
      <c r="B695" s="4">
        <v>37289</v>
      </c>
    </row>
    <row r="696" spans="2:2" x14ac:dyDescent="0.25">
      <c r="B696" s="1" t="s">
        <v>17</v>
      </c>
    </row>
    <row r="700" spans="2:2" x14ac:dyDescent="0.25">
      <c r="B700" s="1" t="s">
        <v>12</v>
      </c>
    </row>
    <row r="704" spans="2:2" x14ac:dyDescent="0.25">
      <c r="B704" s="1" t="s">
        <v>13</v>
      </c>
    </row>
    <row r="707" spans="2:2" x14ac:dyDescent="0.25">
      <c r="B707" s="4">
        <v>37654</v>
      </c>
    </row>
    <row r="708" spans="2:2" x14ac:dyDescent="0.25">
      <c r="B708" s="1" t="s">
        <v>18</v>
      </c>
    </row>
    <row r="710" spans="2:2" x14ac:dyDescent="0.25">
      <c r="B710" s="1" t="s">
        <v>12</v>
      </c>
    </row>
    <row r="714" spans="2:2" x14ac:dyDescent="0.25">
      <c r="B714" s="1" t="s">
        <v>13</v>
      </c>
    </row>
    <row r="717" spans="2:2" x14ac:dyDescent="0.25">
      <c r="B717" s="1">
        <v>3</v>
      </c>
    </row>
    <row r="718" spans="2:2" x14ac:dyDescent="0.25">
      <c r="B718" s="1" t="s">
        <v>19</v>
      </c>
    </row>
    <row r="720" spans="2:2" x14ac:dyDescent="0.25">
      <c r="B720" s="1" t="s">
        <v>12</v>
      </c>
    </row>
    <row r="724" spans="2:2" x14ac:dyDescent="0.25">
      <c r="B724" s="1" t="s">
        <v>13</v>
      </c>
    </row>
    <row r="727" spans="2:2" x14ac:dyDescent="0.25">
      <c r="B727" s="1">
        <v>4</v>
      </c>
    </row>
    <row r="728" spans="2:2" x14ac:dyDescent="0.25">
      <c r="B728" s="1" t="s">
        <v>20</v>
      </c>
    </row>
    <row r="834" spans="2:2" x14ac:dyDescent="0.25">
      <c r="B834" s="1" t="s">
        <v>21</v>
      </c>
    </row>
    <row r="835" spans="2:2" x14ac:dyDescent="0.25">
      <c r="B835" s="5"/>
    </row>
    <row r="836" spans="2:2" x14ac:dyDescent="0.25">
      <c r="B836" s="5"/>
    </row>
    <row r="837" spans="2:2" x14ac:dyDescent="0.25">
      <c r="B837" s="5"/>
    </row>
    <row r="838" spans="2:2" x14ac:dyDescent="0.25">
      <c r="B838" s="5"/>
    </row>
    <row r="839" spans="2:2" x14ac:dyDescent="0.25">
      <c r="B839" s="5"/>
    </row>
    <row r="840" spans="2:2" x14ac:dyDescent="0.25">
      <c r="B840" s="5"/>
    </row>
    <row r="841" spans="2:2" x14ac:dyDescent="0.25">
      <c r="B841" s="5"/>
    </row>
    <row r="842" spans="2:2" x14ac:dyDescent="0.25">
      <c r="B842" s="5"/>
    </row>
    <row r="843" spans="2:2" x14ac:dyDescent="0.25">
      <c r="B843" s="5"/>
    </row>
    <row r="844" spans="2:2" x14ac:dyDescent="0.25">
      <c r="B844" s="5"/>
    </row>
    <row r="845" spans="2:2" x14ac:dyDescent="0.25">
      <c r="B845" s="5"/>
    </row>
    <row r="846" spans="2:2" x14ac:dyDescent="0.25">
      <c r="B846" s="5"/>
    </row>
    <row r="847" spans="2:2" x14ac:dyDescent="0.25">
      <c r="B847" s="5"/>
    </row>
    <row r="848" spans="2:2" x14ac:dyDescent="0.25">
      <c r="B848" s="5"/>
    </row>
    <row r="849" spans="2:2" x14ac:dyDescent="0.25">
      <c r="B849" s="5"/>
    </row>
    <row r="850" spans="2:2" x14ac:dyDescent="0.25">
      <c r="B850" s="5"/>
    </row>
    <row r="851" spans="2:2" x14ac:dyDescent="0.25">
      <c r="B851" s="5"/>
    </row>
    <row r="852" spans="2:2" x14ac:dyDescent="0.25">
      <c r="B852" s="5"/>
    </row>
    <row r="853" spans="2:2" x14ac:dyDescent="0.25">
      <c r="B853" s="5"/>
    </row>
    <row r="854" spans="2:2" x14ac:dyDescent="0.25">
      <c r="B854" s="5"/>
    </row>
    <row r="855" spans="2:2" x14ac:dyDescent="0.25">
      <c r="B855" s="5"/>
    </row>
    <row r="856" spans="2:2" x14ac:dyDescent="0.25">
      <c r="B856" s="5"/>
    </row>
    <row r="857" spans="2:2" x14ac:dyDescent="0.25">
      <c r="B857" s="5"/>
    </row>
    <row r="858" spans="2:2" x14ac:dyDescent="0.25">
      <c r="B858" s="5"/>
    </row>
    <row r="859" spans="2:2" x14ac:dyDescent="0.25">
      <c r="B859" s="5"/>
    </row>
    <row r="860" spans="2:2" x14ac:dyDescent="0.25">
      <c r="B860" s="5"/>
    </row>
    <row r="861" spans="2:2" x14ac:dyDescent="0.25">
      <c r="B861" s="5"/>
    </row>
    <row r="862" spans="2:2" x14ac:dyDescent="0.25">
      <c r="B862" s="5"/>
    </row>
    <row r="863" spans="2:2" x14ac:dyDescent="0.25">
      <c r="B863" s="5"/>
    </row>
    <row r="864" spans="2:2" x14ac:dyDescent="0.25">
      <c r="B864" s="5"/>
    </row>
    <row r="865" spans="2:2" x14ac:dyDescent="0.25">
      <c r="B865" s="5"/>
    </row>
    <row r="866" spans="2:2" x14ac:dyDescent="0.25">
      <c r="B866" s="5"/>
    </row>
    <row r="867" spans="2:2" x14ac:dyDescent="0.25">
      <c r="B867" s="5"/>
    </row>
    <row r="868" spans="2:2" x14ac:dyDescent="0.25">
      <c r="B868" s="5"/>
    </row>
    <row r="869" spans="2:2" x14ac:dyDescent="0.25">
      <c r="B869" s="5"/>
    </row>
    <row r="870" spans="2:2" x14ac:dyDescent="0.25">
      <c r="B870" s="5"/>
    </row>
    <row r="871" spans="2:2" x14ac:dyDescent="0.25">
      <c r="B871" s="5"/>
    </row>
    <row r="872" spans="2:2" x14ac:dyDescent="0.25">
      <c r="B872" s="5"/>
    </row>
    <row r="873" spans="2:2" x14ac:dyDescent="0.25">
      <c r="B873" s="5"/>
    </row>
    <row r="874" spans="2:2" x14ac:dyDescent="0.25">
      <c r="B874" s="5"/>
    </row>
    <row r="875" spans="2:2" x14ac:dyDescent="0.25">
      <c r="B875" s="5"/>
    </row>
    <row r="876" spans="2:2" x14ac:dyDescent="0.25">
      <c r="B876" s="5"/>
    </row>
    <row r="877" spans="2:2" x14ac:dyDescent="0.25">
      <c r="B877" s="5"/>
    </row>
    <row r="878" spans="2:2" x14ac:dyDescent="0.25">
      <c r="B878" s="5"/>
    </row>
    <row r="879" spans="2:2" x14ac:dyDescent="0.25">
      <c r="B879" s="5"/>
    </row>
    <row r="880" spans="2:2" x14ac:dyDescent="0.25">
      <c r="B880" s="5"/>
    </row>
    <row r="881" spans="2:2" x14ac:dyDescent="0.25">
      <c r="B881" s="5"/>
    </row>
    <row r="882" spans="2:2" x14ac:dyDescent="0.25">
      <c r="B882" s="5"/>
    </row>
    <row r="883" spans="2:2" x14ac:dyDescent="0.25">
      <c r="B883" s="5"/>
    </row>
    <row r="884" spans="2:2" x14ac:dyDescent="0.25">
      <c r="B884" s="5"/>
    </row>
    <row r="885" spans="2:2" x14ac:dyDescent="0.25">
      <c r="B885" s="5"/>
    </row>
    <row r="886" spans="2:2" x14ac:dyDescent="0.25">
      <c r="B886" s="5"/>
    </row>
    <row r="887" spans="2:2" x14ac:dyDescent="0.25">
      <c r="B887" s="5"/>
    </row>
    <row r="888" spans="2:2" x14ac:dyDescent="0.25">
      <c r="B888" s="5"/>
    </row>
    <row r="889" spans="2:2" x14ac:dyDescent="0.25">
      <c r="B889" s="5"/>
    </row>
    <row r="890" spans="2:2" x14ac:dyDescent="0.25">
      <c r="B890" s="5"/>
    </row>
    <row r="891" spans="2:2" x14ac:dyDescent="0.25">
      <c r="B891" s="5"/>
    </row>
    <row r="892" spans="2:2" x14ac:dyDescent="0.25">
      <c r="B892" s="5"/>
    </row>
    <row r="893" spans="2:2" x14ac:dyDescent="0.25">
      <c r="B893" s="5"/>
    </row>
    <row r="894" spans="2:2" x14ac:dyDescent="0.25">
      <c r="B894" s="5"/>
    </row>
    <row r="895" spans="2:2" x14ac:dyDescent="0.25">
      <c r="B895" s="5"/>
    </row>
    <row r="896" spans="2:2" x14ac:dyDescent="0.25">
      <c r="B896" s="5"/>
    </row>
    <row r="897" spans="2:2" x14ac:dyDescent="0.25">
      <c r="B897" s="5"/>
    </row>
    <row r="898" spans="2:2" x14ac:dyDescent="0.25">
      <c r="B898" s="5"/>
    </row>
    <row r="899" spans="2:2" x14ac:dyDescent="0.25">
      <c r="B899" s="5"/>
    </row>
    <row r="900" spans="2:2" x14ac:dyDescent="0.25">
      <c r="B900" s="5"/>
    </row>
    <row r="901" spans="2:2" x14ac:dyDescent="0.25">
      <c r="B901" s="5"/>
    </row>
    <row r="902" spans="2:2" x14ac:dyDescent="0.25">
      <c r="B902" s="5"/>
    </row>
    <row r="903" spans="2:2" x14ac:dyDescent="0.25">
      <c r="B903" s="5"/>
    </row>
    <row r="904" spans="2:2" x14ac:dyDescent="0.25">
      <c r="B904" s="5"/>
    </row>
    <row r="905" spans="2:2" x14ac:dyDescent="0.25">
      <c r="B905" s="5"/>
    </row>
    <row r="906" spans="2:2" x14ac:dyDescent="0.25">
      <c r="B906" s="5"/>
    </row>
    <row r="907" spans="2:2" x14ac:dyDescent="0.25">
      <c r="B907" s="5"/>
    </row>
    <row r="908" spans="2:2" x14ac:dyDescent="0.25">
      <c r="B908" s="5"/>
    </row>
    <row r="909" spans="2:2" x14ac:dyDescent="0.25">
      <c r="B909" s="5"/>
    </row>
    <row r="910" spans="2:2" x14ac:dyDescent="0.25">
      <c r="B910" s="5"/>
    </row>
    <row r="911" spans="2:2" x14ac:dyDescent="0.25">
      <c r="B911" s="5"/>
    </row>
    <row r="912" spans="2:2" x14ac:dyDescent="0.25">
      <c r="B912" s="5"/>
    </row>
    <row r="913" spans="2:2" x14ac:dyDescent="0.25">
      <c r="B913" s="5"/>
    </row>
    <row r="914" spans="2:2" x14ac:dyDescent="0.25">
      <c r="B914" s="5"/>
    </row>
    <row r="915" spans="2:2" x14ac:dyDescent="0.25">
      <c r="B915" s="5"/>
    </row>
    <row r="916" spans="2:2" x14ac:dyDescent="0.25">
      <c r="B916" s="5"/>
    </row>
    <row r="917" spans="2:2" x14ac:dyDescent="0.25">
      <c r="B917" s="5"/>
    </row>
    <row r="918" spans="2:2" x14ac:dyDescent="0.25">
      <c r="B918" s="5"/>
    </row>
    <row r="919" spans="2:2" x14ac:dyDescent="0.25">
      <c r="B919" s="5"/>
    </row>
    <row r="920" spans="2:2" x14ac:dyDescent="0.25">
      <c r="B920" s="5"/>
    </row>
    <row r="921" spans="2:2" x14ac:dyDescent="0.25">
      <c r="B921" s="5"/>
    </row>
    <row r="922" spans="2:2" x14ac:dyDescent="0.25">
      <c r="B922" s="5"/>
    </row>
    <row r="923" spans="2:2" x14ac:dyDescent="0.25">
      <c r="B923" s="5"/>
    </row>
    <row r="924" spans="2:2" x14ac:dyDescent="0.25">
      <c r="B924" s="5"/>
    </row>
    <row r="925" spans="2:2" x14ac:dyDescent="0.25">
      <c r="B925" s="5"/>
    </row>
    <row r="926" spans="2:2" x14ac:dyDescent="0.25">
      <c r="B926" s="5"/>
    </row>
    <row r="927" spans="2:2" x14ac:dyDescent="0.25">
      <c r="B927" s="5"/>
    </row>
    <row r="928" spans="2:2" x14ac:dyDescent="0.25">
      <c r="B928" s="5"/>
    </row>
    <row r="929" spans="2:2" x14ac:dyDescent="0.25">
      <c r="B929" s="5"/>
    </row>
    <row r="930" spans="2:2" x14ac:dyDescent="0.25">
      <c r="B930" s="5"/>
    </row>
    <row r="931" spans="2:2" x14ac:dyDescent="0.25">
      <c r="B931" s="5"/>
    </row>
    <row r="932" spans="2:2" x14ac:dyDescent="0.25">
      <c r="B932" s="5"/>
    </row>
    <row r="933" spans="2:2" x14ac:dyDescent="0.25">
      <c r="B933" s="5"/>
    </row>
    <row r="934" spans="2:2" x14ac:dyDescent="0.25">
      <c r="B934" s="5"/>
    </row>
    <row r="935" spans="2:2" x14ac:dyDescent="0.25">
      <c r="B935" s="5"/>
    </row>
    <row r="936" spans="2:2" x14ac:dyDescent="0.25">
      <c r="B936" s="5"/>
    </row>
    <row r="937" spans="2:2" x14ac:dyDescent="0.25">
      <c r="B937" s="5"/>
    </row>
    <row r="938" spans="2:2" x14ac:dyDescent="0.25">
      <c r="B938" s="5"/>
    </row>
    <row r="939" spans="2:2" x14ac:dyDescent="0.25">
      <c r="B939" s="5"/>
    </row>
    <row r="940" spans="2:2" x14ac:dyDescent="0.25">
      <c r="B940" s="5"/>
    </row>
    <row r="941" spans="2:2" x14ac:dyDescent="0.25">
      <c r="B941" s="5"/>
    </row>
    <row r="942" spans="2:2" x14ac:dyDescent="0.25">
      <c r="B942" s="5"/>
    </row>
    <row r="943" spans="2:2" x14ac:dyDescent="0.25">
      <c r="B943" s="5"/>
    </row>
    <row r="944" spans="2:2" x14ac:dyDescent="0.25">
      <c r="B944" s="5"/>
    </row>
    <row r="945" spans="2:2" x14ac:dyDescent="0.25">
      <c r="B945" s="5"/>
    </row>
    <row r="946" spans="2:2" x14ac:dyDescent="0.25">
      <c r="B946" s="5"/>
    </row>
    <row r="947" spans="2:2" x14ac:dyDescent="0.25">
      <c r="B947" s="5"/>
    </row>
    <row r="948" spans="2:2" x14ac:dyDescent="0.25">
      <c r="B948" s="5"/>
    </row>
    <row r="949" spans="2:2" x14ac:dyDescent="0.25">
      <c r="B949" s="5"/>
    </row>
    <row r="950" spans="2:2" x14ac:dyDescent="0.25">
      <c r="B950" s="5"/>
    </row>
    <row r="951" spans="2:2" x14ac:dyDescent="0.25">
      <c r="B951" s="5"/>
    </row>
    <row r="952" spans="2:2" x14ac:dyDescent="0.25">
      <c r="B952" s="5"/>
    </row>
    <row r="953" spans="2:2" x14ac:dyDescent="0.25">
      <c r="B953" s="5"/>
    </row>
    <row r="954" spans="2:2" x14ac:dyDescent="0.25">
      <c r="B954" s="5"/>
    </row>
    <row r="955" spans="2:2" x14ac:dyDescent="0.25">
      <c r="B955" s="5"/>
    </row>
    <row r="956" spans="2:2" x14ac:dyDescent="0.25">
      <c r="B956" s="5"/>
    </row>
    <row r="957" spans="2:2" x14ac:dyDescent="0.25">
      <c r="B957" s="5"/>
    </row>
    <row r="958" spans="2:2" x14ac:dyDescent="0.25">
      <c r="B958" s="5"/>
    </row>
    <row r="959" spans="2:2" x14ac:dyDescent="0.25">
      <c r="B959" s="5"/>
    </row>
    <row r="960" spans="2:2" x14ac:dyDescent="0.25">
      <c r="B960" s="5"/>
    </row>
    <row r="961" spans="2:2" x14ac:dyDescent="0.25">
      <c r="B961" s="5"/>
    </row>
    <row r="962" spans="2:2" x14ac:dyDescent="0.25">
      <c r="B962" s="5"/>
    </row>
    <row r="963" spans="2:2" x14ac:dyDescent="0.25">
      <c r="B963" s="5"/>
    </row>
    <row r="964" spans="2:2" x14ac:dyDescent="0.25">
      <c r="B964" s="5"/>
    </row>
    <row r="965" spans="2:2" x14ac:dyDescent="0.25">
      <c r="B965" s="5"/>
    </row>
    <row r="966" spans="2:2" x14ac:dyDescent="0.25">
      <c r="B966" s="5"/>
    </row>
    <row r="967" spans="2:2" x14ac:dyDescent="0.25">
      <c r="B967" s="5"/>
    </row>
    <row r="968" spans="2:2" x14ac:dyDescent="0.25">
      <c r="B968" s="5"/>
    </row>
    <row r="969" spans="2:2" x14ac:dyDescent="0.25">
      <c r="B969" s="5"/>
    </row>
    <row r="970" spans="2:2" x14ac:dyDescent="0.25">
      <c r="B970" s="5"/>
    </row>
    <row r="971" spans="2:2" x14ac:dyDescent="0.25">
      <c r="B971" s="5"/>
    </row>
    <row r="972" spans="2:2" x14ac:dyDescent="0.25">
      <c r="B972" s="5"/>
    </row>
    <row r="973" spans="2:2" x14ac:dyDescent="0.25">
      <c r="B973" s="5"/>
    </row>
    <row r="974" spans="2:2" x14ac:dyDescent="0.25">
      <c r="B974" s="5"/>
    </row>
    <row r="975" spans="2:2" x14ac:dyDescent="0.25">
      <c r="B975" s="5"/>
    </row>
    <row r="976" spans="2:2" x14ac:dyDescent="0.25">
      <c r="B976" s="5"/>
    </row>
    <row r="977" spans="2:2" x14ac:dyDescent="0.25">
      <c r="B977" s="5"/>
    </row>
    <row r="978" spans="2:2" x14ac:dyDescent="0.25">
      <c r="B978" s="5"/>
    </row>
    <row r="979" spans="2:2" x14ac:dyDescent="0.25">
      <c r="B979" s="5"/>
    </row>
    <row r="980" spans="2:2" x14ac:dyDescent="0.25">
      <c r="B980" s="5"/>
    </row>
    <row r="981" spans="2:2" x14ac:dyDescent="0.25">
      <c r="B981" s="5"/>
    </row>
    <row r="982" spans="2:2" x14ac:dyDescent="0.25">
      <c r="B982" s="5"/>
    </row>
    <row r="983" spans="2:2" x14ac:dyDescent="0.25">
      <c r="B983" s="5"/>
    </row>
    <row r="984" spans="2:2" x14ac:dyDescent="0.25">
      <c r="B984" s="5"/>
    </row>
    <row r="985" spans="2:2" x14ac:dyDescent="0.25">
      <c r="B985" s="5"/>
    </row>
    <row r="986" spans="2:2" x14ac:dyDescent="0.25">
      <c r="B986" s="5"/>
    </row>
    <row r="987" spans="2:2" x14ac:dyDescent="0.25">
      <c r="B987" s="5"/>
    </row>
    <row r="988" spans="2:2" x14ac:dyDescent="0.25">
      <c r="B988" s="5"/>
    </row>
    <row r="989" spans="2:2" x14ac:dyDescent="0.25">
      <c r="B989" s="5"/>
    </row>
    <row r="990" spans="2:2" x14ac:dyDescent="0.25">
      <c r="B990" s="5"/>
    </row>
    <row r="991" spans="2:2" x14ac:dyDescent="0.25">
      <c r="B991" s="5"/>
    </row>
    <row r="992" spans="2:2" x14ac:dyDescent="0.25">
      <c r="B992" s="5"/>
    </row>
    <row r="993" spans="2:2" x14ac:dyDescent="0.25">
      <c r="B993" s="5"/>
    </row>
    <row r="994" spans="2:2" x14ac:dyDescent="0.25">
      <c r="B994" s="5"/>
    </row>
    <row r="995" spans="2:2" x14ac:dyDescent="0.25">
      <c r="B995" s="5"/>
    </row>
    <row r="996" spans="2:2" x14ac:dyDescent="0.25">
      <c r="B996" s="5"/>
    </row>
    <row r="997" spans="2:2" x14ac:dyDescent="0.25">
      <c r="B997" s="5"/>
    </row>
    <row r="998" spans="2:2" x14ac:dyDescent="0.25">
      <c r="B998" s="5"/>
    </row>
    <row r="999" spans="2:2" x14ac:dyDescent="0.25">
      <c r="B999" s="5"/>
    </row>
    <row r="1000" spans="2:2" x14ac:dyDescent="0.25">
      <c r="B1000" s="5"/>
    </row>
    <row r="1001" spans="2:2" x14ac:dyDescent="0.25">
      <c r="B1001" s="5"/>
    </row>
    <row r="1002" spans="2:2" x14ac:dyDescent="0.25">
      <c r="B1002" s="5"/>
    </row>
    <row r="1003" spans="2:2" x14ac:dyDescent="0.25">
      <c r="B1003" s="5"/>
    </row>
    <row r="1004" spans="2:2" x14ac:dyDescent="0.25">
      <c r="B1004" s="5"/>
    </row>
    <row r="1005" spans="2:2" x14ac:dyDescent="0.25">
      <c r="B1005" s="5"/>
    </row>
    <row r="1006" spans="2:2" x14ac:dyDescent="0.25">
      <c r="B1006" s="5"/>
    </row>
    <row r="1007" spans="2:2" x14ac:dyDescent="0.25">
      <c r="B1007" s="5"/>
    </row>
    <row r="1008" spans="2:2" x14ac:dyDescent="0.25">
      <c r="B1008" s="5"/>
    </row>
    <row r="1009" spans="2:2" x14ac:dyDescent="0.25">
      <c r="B1009" s="5"/>
    </row>
    <row r="1010" spans="2:2" x14ac:dyDescent="0.25">
      <c r="B1010" s="5"/>
    </row>
    <row r="1011" spans="2:2" x14ac:dyDescent="0.25">
      <c r="B1011" s="5"/>
    </row>
    <row r="1012" spans="2:2" x14ac:dyDescent="0.25">
      <c r="B1012" s="5"/>
    </row>
    <row r="1013" spans="2:2" x14ac:dyDescent="0.25">
      <c r="B1013" s="5"/>
    </row>
    <row r="1014" spans="2:2" x14ac:dyDescent="0.25">
      <c r="B1014" s="5"/>
    </row>
    <row r="1015" spans="2:2" x14ac:dyDescent="0.25">
      <c r="B1015" s="5"/>
    </row>
    <row r="1016" spans="2:2" x14ac:dyDescent="0.25">
      <c r="B1016" s="5"/>
    </row>
    <row r="1017" spans="2:2" x14ac:dyDescent="0.25">
      <c r="B1017" s="5"/>
    </row>
    <row r="1018" spans="2:2" x14ac:dyDescent="0.25">
      <c r="B1018" s="5"/>
    </row>
    <row r="1019" spans="2:2" x14ac:dyDescent="0.25">
      <c r="B1019" s="5"/>
    </row>
    <row r="1020" spans="2:2" x14ac:dyDescent="0.25">
      <c r="B1020" s="5"/>
    </row>
    <row r="1021" spans="2:2" x14ac:dyDescent="0.25">
      <c r="B1021" s="5"/>
    </row>
    <row r="1022" spans="2:2" x14ac:dyDescent="0.25">
      <c r="B1022" s="5"/>
    </row>
    <row r="1023" spans="2:2" x14ac:dyDescent="0.25">
      <c r="B1023" s="5"/>
    </row>
    <row r="1024" spans="2:2" x14ac:dyDescent="0.25">
      <c r="B1024" s="5"/>
    </row>
    <row r="1025" spans="2:2" x14ac:dyDescent="0.25">
      <c r="B1025" s="5"/>
    </row>
    <row r="1026" spans="2:2" x14ac:dyDescent="0.25">
      <c r="B1026" s="5"/>
    </row>
    <row r="1027" spans="2:2" x14ac:dyDescent="0.25">
      <c r="B1027" s="5"/>
    </row>
    <row r="1028" spans="2:2" x14ac:dyDescent="0.25">
      <c r="B1028" s="5"/>
    </row>
    <row r="1029" spans="2:2" x14ac:dyDescent="0.25">
      <c r="B1029" s="5"/>
    </row>
    <row r="1030" spans="2:2" x14ac:dyDescent="0.25">
      <c r="B1030" s="5"/>
    </row>
    <row r="1031" spans="2:2" x14ac:dyDescent="0.25">
      <c r="B1031" s="5"/>
    </row>
    <row r="1032" spans="2:2" x14ac:dyDescent="0.25">
      <c r="B1032" s="5"/>
    </row>
    <row r="1033" spans="2:2" x14ac:dyDescent="0.25">
      <c r="B1033" s="5"/>
    </row>
    <row r="1034" spans="2:2" x14ac:dyDescent="0.25">
      <c r="B1034" s="5"/>
    </row>
    <row r="1035" spans="2:2" x14ac:dyDescent="0.25">
      <c r="B1035" s="5"/>
    </row>
    <row r="1036" spans="2:2" x14ac:dyDescent="0.25">
      <c r="B1036" s="5"/>
    </row>
    <row r="1037" spans="2:2" x14ac:dyDescent="0.25">
      <c r="B1037" s="5"/>
    </row>
    <row r="1038" spans="2:2" x14ac:dyDescent="0.25">
      <c r="B1038" s="5"/>
    </row>
    <row r="1039" spans="2:2" x14ac:dyDescent="0.25">
      <c r="B1039" s="5"/>
    </row>
    <row r="1040" spans="2:2" x14ac:dyDescent="0.25">
      <c r="B1040" s="5"/>
    </row>
    <row r="1041" spans="2:2" x14ac:dyDescent="0.25">
      <c r="B1041" s="5"/>
    </row>
    <row r="1042" spans="2:2" x14ac:dyDescent="0.25">
      <c r="B1042" s="5"/>
    </row>
    <row r="1043" spans="2:2" x14ac:dyDescent="0.25">
      <c r="B1043" s="5" t="s">
        <v>22</v>
      </c>
    </row>
  </sheetData>
  <mergeCells count="10">
    <mergeCell ref="B85:G85"/>
    <mergeCell ref="B6:G6"/>
    <mergeCell ref="B8:G8"/>
    <mergeCell ref="B9:G9"/>
    <mergeCell ref="B10:G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220"/>
  <sheetViews>
    <sheetView topLeftCell="A34" workbookViewId="0">
      <selection activeCell="C46" sqref="C46"/>
    </sheetView>
  </sheetViews>
  <sheetFormatPr defaultRowHeight="15" x14ac:dyDescent="0.25"/>
  <cols>
    <col min="2" max="2" width="7.5703125" customWidth="1"/>
    <col min="3" max="3" width="49.28515625" customWidth="1"/>
    <col min="4" max="4" width="14" customWidth="1"/>
    <col min="5" max="5" width="11.42578125" customWidth="1"/>
    <col min="6" max="6" width="11.28515625" bestFit="1" customWidth="1"/>
    <col min="7" max="7" width="30.5703125" customWidth="1"/>
    <col min="8" max="8" width="37.140625" customWidth="1"/>
  </cols>
  <sheetData>
    <row r="1" spans="2:8" ht="15.75" x14ac:dyDescent="0.25">
      <c r="B1" s="13"/>
      <c r="C1" s="13"/>
      <c r="D1" s="13"/>
      <c r="E1" s="13"/>
      <c r="F1" s="13"/>
      <c r="G1" s="19" t="s">
        <v>257</v>
      </c>
      <c r="H1" s="19"/>
    </row>
    <row r="2" spans="2:8" ht="15.75" x14ac:dyDescent="0.25">
      <c r="B2" s="13"/>
      <c r="C2" s="13"/>
      <c r="D2" s="13"/>
      <c r="E2" s="13"/>
      <c r="F2" s="13"/>
      <c r="G2" s="19" t="s">
        <v>144</v>
      </c>
      <c r="H2" s="19"/>
    </row>
    <row r="3" spans="2:8" ht="15.75" x14ac:dyDescent="0.25">
      <c r="B3" s="13"/>
      <c r="C3" s="13"/>
      <c r="D3" s="13"/>
      <c r="E3" s="13"/>
      <c r="F3" s="13"/>
      <c r="G3" s="19" t="s">
        <v>145</v>
      </c>
      <c r="H3" s="19"/>
    </row>
    <row r="4" spans="2:8" ht="15.75" x14ac:dyDescent="0.25">
      <c r="B4" s="13"/>
      <c r="C4" s="13"/>
      <c r="D4" s="13"/>
      <c r="E4" s="13"/>
      <c r="F4" s="13"/>
      <c r="G4" s="19" t="s">
        <v>1</v>
      </c>
      <c r="H4" s="19"/>
    </row>
    <row r="5" spans="2:8" x14ac:dyDescent="0.25">
      <c r="B5" s="13"/>
      <c r="C5" s="13"/>
      <c r="D5" s="13"/>
      <c r="E5" s="13"/>
      <c r="F5" s="13"/>
      <c r="G5" s="13"/>
      <c r="H5" s="13"/>
    </row>
    <row r="6" spans="2:8" ht="15.75" x14ac:dyDescent="0.25">
      <c r="B6" s="101" t="s">
        <v>59</v>
      </c>
      <c r="C6" s="101"/>
      <c r="D6" s="101"/>
      <c r="E6" s="101"/>
      <c r="F6" s="101"/>
      <c r="G6" s="101"/>
      <c r="H6" s="90"/>
    </row>
    <row r="7" spans="2:8" ht="15.75" x14ac:dyDescent="0.25">
      <c r="B7" s="101" t="s">
        <v>60</v>
      </c>
      <c r="C7" s="101"/>
      <c r="D7" s="101"/>
      <c r="E7" s="101"/>
      <c r="F7" s="101"/>
      <c r="G7" s="101"/>
      <c r="H7" s="14"/>
    </row>
    <row r="8" spans="2:8" ht="15.75" x14ac:dyDescent="0.25">
      <c r="B8" s="101" t="s">
        <v>61</v>
      </c>
      <c r="C8" s="101"/>
      <c r="D8" s="101"/>
      <c r="E8" s="101"/>
      <c r="F8" s="101"/>
      <c r="G8" s="101"/>
      <c r="H8" s="14"/>
    </row>
    <row r="9" spans="2:8" ht="15.75" x14ac:dyDescent="0.25">
      <c r="B9" s="101" t="s">
        <v>62</v>
      </c>
      <c r="C9" s="101"/>
      <c r="D9" s="101"/>
      <c r="E9" s="101"/>
      <c r="F9" s="101"/>
      <c r="G9" s="101"/>
      <c r="H9" s="14"/>
    </row>
    <row r="10" spans="2:8" x14ac:dyDescent="0.25">
      <c r="B10" s="13"/>
      <c r="C10" s="13"/>
      <c r="D10" s="13"/>
      <c r="E10" s="13"/>
      <c r="F10" s="13"/>
      <c r="G10" s="13"/>
      <c r="H10" s="13"/>
    </row>
    <row r="11" spans="2:8" ht="15.75" x14ac:dyDescent="0.25">
      <c r="B11" s="102" t="s">
        <v>146</v>
      </c>
      <c r="C11" s="102"/>
      <c r="D11" s="17"/>
      <c r="E11" s="16"/>
      <c r="F11" s="16"/>
      <c r="G11" s="16"/>
      <c r="H11" s="13"/>
    </row>
    <row r="12" spans="2:8" s="21" customFormat="1" ht="15.75" x14ac:dyDescent="0.25">
      <c r="B12" s="91" t="s">
        <v>172</v>
      </c>
      <c r="C12" s="91"/>
      <c r="D12" s="91"/>
      <c r="E12" s="91"/>
      <c r="F12" s="91"/>
      <c r="G12" s="91"/>
    </row>
    <row r="13" spans="2:8" s="21" customFormat="1" ht="15.75" x14ac:dyDescent="0.25">
      <c r="B13" s="91" t="s">
        <v>173</v>
      </c>
      <c r="C13" s="91"/>
      <c r="D13" s="91"/>
      <c r="E13" s="91"/>
      <c r="F13" s="91"/>
      <c r="G13" s="91"/>
    </row>
    <row r="14" spans="2:8" ht="15.75" x14ac:dyDescent="0.25">
      <c r="B14" s="102" t="s">
        <v>147</v>
      </c>
      <c r="C14" s="102"/>
      <c r="D14" s="17"/>
      <c r="E14" s="18"/>
      <c r="F14" s="13"/>
      <c r="G14" s="13"/>
      <c r="H14" s="13"/>
    </row>
    <row r="15" spans="2:8" x14ac:dyDescent="0.25">
      <c r="B15" s="13"/>
      <c r="C15" s="13"/>
      <c r="D15" s="13"/>
      <c r="E15" s="13"/>
      <c r="F15" s="13"/>
      <c r="G15" s="13"/>
      <c r="H15" s="13"/>
    </row>
    <row r="16" spans="2:8" s="21" customFormat="1" x14ac:dyDescent="0.25">
      <c r="B16" s="92" t="s">
        <v>63</v>
      </c>
      <c r="C16" s="94" t="s">
        <v>32</v>
      </c>
      <c r="D16" s="94" t="s">
        <v>33</v>
      </c>
      <c r="E16" s="96" t="s">
        <v>238</v>
      </c>
      <c r="F16" s="97"/>
      <c r="G16" s="94" t="s">
        <v>174</v>
      </c>
    </row>
    <row r="17" spans="2:7" s="21" customFormat="1" x14ac:dyDescent="0.25">
      <c r="B17" s="93"/>
      <c r="C17" s="95"/>
      <c r="D17" s="95"/>
      <c r="E17" s="25" t="s">
        <v>36</v>
      </c>
      <c r="F17" s="25" t="s">
        <v>37</v>
      </c>
      <c r="G17" s="95"/>
    </row>
    <row r="18" spans="2:7" s="29" customFormat="1" ht="14.25" x14ac:dyDescent="0.25">
      <c r="B18" s="26" t="s">
        <v>65</v>
      </c>
      <c r="C18" s="27" t="s">
        <v>66</v>
      </c>
      <c r="D18" s="28" t="s">
        <v>67</v>
      </c>
      <c r="E18" s="28" t="s">
        <v>67</v>
      </c>
      <c r="F18" s="28" t="s">
        <v>67</v>
      </c>
      <c r="G18" s="28" t="s">
        <v>67</v>
      </c>
    </row>
    <row r="19" spans="2:7" s="29" customFormat="1" ht="14.25" x14ac:dyDescent="0.25">
      <c r="B19" s="26">
        <v>1</v>
      </c>
      <c r="C19" s="30" t="s">
        <v>68</v>
      </c>
      <c r="D19" s="28" t="s">
        <v>40</v>
      </c>
      <c r="E19" s="31">
        <f>E20+E34+E48</f>
        <v>37854.759999999995</v>
      </c>
      <c r="F19" s="31"/>
      <c r="G19" s="78"/>
    </row>
    <row r="20" spans="2:7" s="29" customFormat="1" ht="14.25" x14ac:dyDescent="0.25">
      <c r="B20" s="26" t="s">
        <v>175</v>
      </c>
      <c r="C20" s="33" t="s">
        <v>70</v>
      </c>
      <c r="D20" s="28" t="s">
        <v>40</v>
      </c>
      <c r="E20" s="31">
        <f>E21+E26+E28+E32+E33</f>
        <v>27762.78</v>
      </c>
      <c r="F20" s="31"/>
      <c r="G20" s="78"/>
    </row>
    <row r="21" spans="2:7" s="21" customFormat="1" x14ac:dyDescent="0.25">
      <c r="B21" s="35" t="s">
        <v>71</v>
      </c>
      <c r="C21" s="36" t="s">
        <v>72</v>
      </c>
      <c r="D21" s="37" t="s">
        <v>40</v>
      </c>
      <c r="E21" s="38">
        <f>E22+E23</f>
        <v>8335.369999999999</v>
      </c>
      <c r="F21" s="38"/>
      <c r="G21" s="79"/>
    </row>
    <row r="22" spans="2:7" s="21" customFormat="1" ht="30" x14ac:dyDescent="0.25">
      <c r="B22" s="35" t="s">
        <v>73</v>
      </c>
      <c r="C22" s="36" t="s">
        <v>74</v>
      </c>
      <c r="D22" s="37" t="s">
        <v>40</v>
      </c>
      <c r="E22" s="38">
        <f>2984.46+1708.62</f>
        <v>4693.08</v>
      </c>
      <c r="F22" s="38"/>
      <c r="G22" s="79"/>
    </row>
    <row r="23" spans="2:7" s="21" customFormat="1" x14ac:dyDescent="0.25">
      <c r="B23" s="35" t="s">
        <v>75</v>
      </c>
      <c r="C23" s="36" t="s">
        <v>76</v>
      </c>
      <c r="D23" s="37" t="s">
        <v>40</v>
      </c>
      <c r="E23" s="38">
        <v>3642.29</v>
      </c>
      <c r="F23" s="38"/>
      <c r="G23" s="79"/>
    </row>
    <row r="24" spans="2:7" s="21" customFormat="1" ht="60" x14ac:dyDescent="0.25">
      <c r="B24" s="35" t="s">
        <v>77</v>
      </c>
      <c r="C24" s="36" t="s">
        <v>78</v>
      </c>
      <c r="D24" s="37" t="s">
        <v>40</v>
      </c>
      <c r="E24" s="38"/>
      <c r="F24" s="38"/>
      <c r="G24" s="79"/>
    </row>
    <row r="25" spans="2:7" s="21" customFormat="1" x14ac:dyDescent="0.25">
      <c r="B25" s="35" t="s">
        <v>79</v>
      </c>
      <c r="C25" s="36" t="s">
        <v>80</v>
      </c>
      <c r="D25" s="37" t="s">
        <v>40</v>
      </c>
      <c r="E25" s="38"/>
      <c r="F25" s="38"/>
      <c r="G25" s="79"/>
    </row>
    <row r="26" spans="2:7" s="21" customFormat="1" x14ac:dyDescent="0.25">
      <c r="B26" s="35" t="s">
        <v>81</v>
      </c>
      <c r="C26" s="36" t="s">
        <v>82</v>
      </c>
      <c r="D26" s="37" t="s">
        <v>40</v>
      </c>
      <c r="E26" s="38">
        <f>17914.27</f>
        <v>17914.27</v>
      </c>
      <c r="F26" s="38"/>
      <c r="G26" s="79"/>
    </row>
    <row r="27" spans="2:7" s="21" customFormat="1" x14ac:dyDescent="0.25">
      <c r="B27" s="44" t="s">
        <v>83</v>
      </c>
      <c r="C27" s="45" t="s">
        <v>80</v>
      </c>
      <c r="D27" s="46" t="s">
        <v>40</v>
      </c>
      <c r="E27" s="38"/>
      <c r="F27" s="38"/>
      <c r="G27" s="79"/>
    </row>
    <row r="28" spans="2:7" s="21" customFormat="1" x14ac:dyDescent="0.25">
      <c r="B28" s="47" t="s">
        <v>84</v>
      </c>
      <c r="C28" s="20" t="s">
        <v>239</v>
      </c>
      <c r="D28" s="80" t="s">
        <v>40</v>
      </c>
      <c r="E28" s="49">
        <f>E29+E30+E31</f>
        <v>1513.14</v>
      </c>
      <c r="F28" s="38"/>
      <c r="G28" s="79"/>
    </row>
    <row r="29" spans="2:7" s="21" customFormat="1" ht="33.75" x14ac:dyDescent="0.25">
      <c r="B29" s="58" t="s">
        <v>85</v>
      </c>
      <c r="C29" s="20" t="s">
        <v>240</v>
      </c>
      <c r="D29" s="80" t="s">
        <v>40</v>
      </c>
      <c r="E29" s="49"/>
      <c r="F29" s="38"/>
      <c r="G29" s="79"/>
    </row>
    <row r="30" spans="2:7" s="21" customFormat="1" ht="18.75" x14ac:dyDescent="0.25">
      <c r="B30" s="58" t="s">
        <v>88</v>
      </c>
      <c r="C30" s="20" t="s">
        <v>241</v>
      </c>
      <c r="D30" s="80" t="s">
        <v>40</v>
      </c>
      <c r="E30" s="49">
        <v>533.65</v>
      </c>
      <c r="F30" s="38"/>
      <c r="G30" s="79"/>
    </row>
    <row r="31" spans="2:7" s="21" customFormat="1" ht="18.75" x14ac:dyDescent="0.25">
      <c r="B31" s="58" t="s">
        <v>89</v>
      </c>
      <c r="C31" s="20" t="s">
        <v>242</v>
      </c>
      <c r="D31" s="80" t="s">
        <v>40</v>
      </c>
      <c r="E31" s="49">
        <f>1036.13-533.65+477.01</f>
        <v>979.49000000000012</v>
      </c>
      <c r="F31" s="38"/>
      <c r="G31" s="79"/>
    </row>
    <row r="32" spans="2:7" s="21" customFormat="1" ht="30" x14ac:dyDescent="0.25">
      <c r="B32" s="81" t="s">
        <v>181</v>
      </c>
      <c r="C32" s="82" t="s">
        <v>243</v>
      </c>
      <c r="D32" s="80" t="s">
        <v>40</v>
      </c>
      <c r="E32" s="49"/>
      <c r="F32" s="38"/>
      <c r="G32" s="79"/>
    </row>
    <row r="33" spans="2:7" s="21" customFormat="1" ht="30" x14ac:dyDescent="0.25">
      <c r="B33" s="47" t="s">
        <v>244</v>
      </c>
      <c r="C33" s="20" t="s">
        <v>245</v>
      </c>
      <c r="D33" s="80" t="s">
        <v>40</v>
      </c>
      <c r="E33" s="49"/>
      <c r="F33" s="38"/>
      <c r="G33" s="79"/>
    </row>
    <row r="34" spans="2:7" s="29" customFormat="1" ht="28.5" x14ac:dyDescent="0.25">
      <c r="B34" s="55" t="s">
        <v>92</v>
      </c>
      <c r="C34" s="60" t="s">
        <v>93</v>
      </c>
      <c r="D34" s="83" t="s">
        <v>40</v>
      </c>
      <c r="E34" s="57">
        <f>E35+E36+E37+E39+E40+E41+E42+E43+E44+E46+E47+E38</f>
        <v>10091.98</v>
      </c>
      <c r="F34" s="31"/>
      <c r="G34" s="78"/>
    </row>
    <row r="35" spans="2:7" s="21" customFormat="1" x14ac:dyDescent="0.25">
      <c r="B35" s="47" t="s">
        <v>94</v>
      </c>
      <c r="C35" s="20" t="s">
        <v>246</v>
      </c>
      <c r="D35" s="84" t="s">
        <v>40</v>
      </c>
      <c r="E35" s="49">
        <v>623.67999999999995</v>
      </c>
      <c r="F35" s="38"/>
      <c r="G35" s="79"/>
    </row>
    <row r="36" spans="2:7" s="21" customFormat="1" ht="45" x14ac:dyDescent="0.25">
      <c r="B36" s="47" t="s">
        <v>96</v>
      </c>
      <c r="C36" s="20" t="s">
        <v>97</v>
      </c>
      <c r="D36" s="84" t="s">
        <v>40</v>
      </c>
      <c r="E36" s="49"/>
      <c r="F36" s="38"/>
      <c r="G36" s="79"/>
    </row>
    <row r="37" spans="2:7" s="21" customFormat="1" x14ac:dyDescent="0.25">
      <c r="B37" s="47" t="s">
        <v>98</v>
      </c>
      <c r="C37" s="20" t="s">
        <v>99</v>
      </c>
      <c r="D37" s="84" t="s">
        <v>40</v>
      </c>
      <c r="E37" s="49">
        <v>3005.8</v>
      </c>
      <c r="F37" s="38"/>
      <c r="G37" s="79"/>
    </row>
    <row r="38" spans="2:7" s="21" customFormat="1" x14ac:dyDescent="0.25">
      <c r="B38" s="47" t="s">
        <v>100</v>
      </c>
      <c r="C38" s="20" t="s">
        <v>101</v>
      </c>
      <c r="D38" s="84" t="s">
        <v>40</v>
      </c>
      <c r="E38" s="49">
        <v>5786.31</v>
      </c>
      <c r="F38" s="38"/>
      <c r="G38" s="79"/>
    </row>
    <row r="39" spans="2:7" s="21" customFormat="1" ht="45" x14ac:dyDescent="0.25">
      <c r="B39" s="47" t="s">
        <v>102</v>
      </c>
      <c r="C39" s="20" t="s">
        <v>103</v>
      </c>
      <c r="D39" s="84" t="s">
        <v>40</v>
      </c>
      <c r="E39" s="49"/>
      <c r="F39" s="38"/>
      <c r="G39" s="79"/>
    </row>
    <row r="40" spans="2:7" s="21" customFormat="1" x14ac:dyDescent="0.25">
      <c r="B40" s="47" t="s">
        <v>104</v>
      </c>
      <c r="C40" s="20" t="s">
        <v>105</v>
      </c>
      <c r="D40" s="84" t="s">
        <v>40</v>
      </c>
      <c r="E40" s="49">
        <v>531.04999999999995</v>
      </c>
      <c r="F40" s="38"/>
      <c r="G40" s="79"/>
    </row>
    <row r="41" spans="2:7" s="21" customFormat="1" x14ac:dyDescent="0.25">
      <c r="B41" s="47" t="s">
        <v>106</v>
      </c>
      <c r="C41" s="20" t="s">
        <v>107</v>
      </c>
      <c r="D41" s="84"/>
      <c r="E41" s="49"/>
      <c r="F41" s="38"/>
      <c r="G41" s="79"/>
    </row>
    <row r="42" spans="2:7" s="21" customFormat="1" x14ac:dyDescent="0.25">
      <c r="B42" s="47" t="s">
        <v>108</v>
      </c>
      <c r="C42" s="20" t="s">
        <v>109</v>
      </c>
      <c r="D42" s="84"/>
      <c r="E42" s="49"/>
      <c r="F42" s="38"/>
      <c r="G42" s="79"/>
    </row>
    <row r="43" spans="2:7" s="21" customFormat="1" x14ac:dyDescent="0.25">
      <c r="B43" s="47" t="s">
        <v>110</v>
      </c>
      <c r="C43" s="20" t="s">
        <v>111</v>
      </c>
      <c r="D43" s="84"/>
      <c r="E43" s="49">
        <v>145.13999999999999</v>
      </c>
      <c r="F43" s="38"/>
      <c r="G43" s="79"/>
    </row>
    <row r="44" spans="2:7" s="21" customFormat="1" ht="60" x14ac:dyDescent="0.25">
      <c r="B44" s="47" t="s">
        <v>112</v>
      </c>
      <c r="C44" s="20" t="s">
        <v>113</v>
      </c>
      <c r="D44" s="84"/>
      <c r="E44" s="49"/>
      <c r="F44" s="38"/>
      <c r="G44" s="79"/>
    </row>
    <row r="45" spans="2:7" s="21" customFormat="1" ht="30" x14ac:dyDescent="0.25">
      <c r="B45" s="47" t="s">
        <v>114</v>
      </c>
      <c r="C45" s="20" t="s">
        <v>170</v>
      </c>
      <c r="D45" s="84"/>
      <c r="E45" s="49"/>
      <c r="F45" s="38"/>
      <c r="G45" s="79"/>
    </row>
    <row r="46" spans="2:7" s="21" customFormat="1" ht="105" x14ac:dyDescent="0.25">
      <c r="B46" s="47" t="s">
        <v>116</v>
      </c>
      <c r="C46" s="20" t="s">
        <v>117</v>
      </c>
      <c r="D46" s="84"/>
      <c r="E46" s="49"/>
      <c r="F46" s="38"/>
      <c r="G46" s="79"/>
    </row>
    <row r="47" spans="2:7" s="21" customFormat="1" ht="30" x14ac:dyDescent="0.25">
      <c r="B47" s="47" t="s">
        <v>118</v>
      </c>
      <c r="C47" s="20" t="s">
        <v>119</v>
      </c>
      <c r="D47" s="84"/>
      <c r="E47" s="49"/>
      <c r="F47" s="38"/>
      <c r="G47" s="79"/>
    </row>
    <row r="48" spans="2:7" s="29" customFormat="1" ht="42.75" x14ac:dyDescent="0.25">
      <c r="B48" s="59" t="s">
        <v>120</v>
      </c>
      <c r="C48" s="60" t="s">
        <v>121</v>
      </c>
      <c r="D48" s="61" t="s">
        <v>40</v>
      </c>
      <c r="E48" s="57"/>
      <c r="F48" s="31"/>
      <c r="G48" s="78"/>
    </row>
    <row r="49" spans="2:7" s="29" customFormat="1" ht="28.5" x14ac:dyDescent="0.25">
      <c r="B49" s="59" t="s">
        <v>122</v>
      </c>
      <c r="C49" s="60" t="s">
        <v>212</v>
      </c>
      <c r="D49" s="61" t="s">
        <v>40</v>
      </c>
      <c r="E49" s="57">
        <f>E23+E27+E25</f>
        <v>3642.29</v>
      </c>
      <c r="F49" s="31"/>
      <c r="G49" s="78"/>
    </row>
    <row r="50" spans="2:7" s="29" customFormat="1" ht="42.75" x14ac:dyDescent="0.25">
      <c r="B50" s="59" t="s">
        <v>123</v>
      </c>
      <c r="C50" s="63" t="s">
        <v>124</v>
      </c>
      <c r="D50" s="61" t="s">
        <v>40</v>
      </c>
      <c r="E50" s="57"/>
      <c r="F50" s="31"/>
      <c r="G50" s="78"/>
    </row>
    <row r="51" spans="2:7" s="21" customFormat="1" ht="15.75" x14ac:dyDescent="0.25">
      <c r="B51" s="47" t="s">
        <v>69</v>
      </c>
      <c r="C51" s="64" t="s">
        <v>214</v>
      </c>
      <c r="D51" s="62" t="s">
        <v>215</v>
      </c>
      <c r="E51" s="49"/>
      <c r="F51" s="38"/>
      <c r="G51" s="79"/>
    </row>
    <row r="52" spans="2:7" s="21" customFormat="1" ht="60" x14ac:dyDescent="0.25">
      <c r="B52" s="47" t="s">
        <v>92</v>
      </c>
      <c r="C52" s="64" t="s">
        <v>126</v>
      </c>
      <c r="D52" s="58" t="s">
        <v>40</v>
      </c>
      <c r="E52" s="49"/>
      <c r="F52" s="38"/>
      <c r="G52" s="79"/>
    </row>
    <row r="53" spans="2:7" s="29" customFormat="1" ht="71.25" x14ac:dyDescent="0.25">
      <c r="B53" s="55" t="s">
        <v>127</v>
      </c>
      <c r="C53" s="65" t="s">
        <v>128</v>
      </c>
      <c r="D53" s="66" t="s">
        <v>67</v>
      </c>
      <c r="E53" s="57" t="s">
        <v>67</v>
      </c>
      <c r="F53" s="31" t="s">
        <v>67</v>
      </c>
      <c r="G53" s="78" t="s">
        <v>67</v>
      </c>
    </row>
    <row r="54" spans="2:7" s="72" customFormat="1" ht="30" x14ac:dyDescent="0.25">
      <c r="B54" s="67">
        <v>1</v>
      </c>
      <c r="C54" s="68" t="s">
        <v>129</v>
      </c>
      <c r="D54" s="67" t="s">
        <v>130</v>
      </c>
      <c r="E54" s="69">
        <f>5816+634</f>
        <v>6450</v>
      </c>
      <c r="F54" s="70"/>
      <c r="G54" s="85"/>
    </row>
    <row r="55" spans="2:7" s="21" customFormat="1" x14ac:dyDescent="0.25">
      <c r="B55" s="58">
        <v>2</v>
      </c>
      <c r="C55" s="20" t="s">
        <v>131</v>
      </c>
      <c r="D55" s="58" t="s">
        <v>216</v>
      </c>
      <c r="E55" s="49">
        <v>50.854999999999997</v>
      </c>
      <c r="F55" s="38"/>
      <c r="G55" s="79"/>
    </row>
    <row r="56" spans="2:7" s="21" customFormat="1" x14ac:dyDescent="0.25">
      <c r="B56" s="58" t="s">
        <v>217</v>
      </c>
      <c r="C56" s="20" t="s">
        <v>132</v>
      </c>
      <c r="D56" s="58" t="s">
        <v>216</v>
      </c>
      <c r="E56" s="49"/>
      <c r="F56" s="38"/>
      <c r="G56" s="79"/>
    </row>
    <row r="57" spans="2:7" s="21" customFormat="1" x14ac:dyDescent="0.25">
      <c r="B57" s="58" t="s">
        <v>133</v>
      </c>
      <c r="C57" s="20" t="s">
        <v>134</v>
      </c>
      <c r="D57" s="58" t="s">
        <v>216</v>
      </c>
      <c r="E57" s="49"/>
      <c r="F57" s="38"/>
      <c r="G57" s="79"/>
    </row>
    <row r="58" spans="2:7" s="21" customFormat="1" x14ac:dyDescent="0.25">
      <c r="B58" s="58" t="s">
        <v>135</v>
      </c>
      <c r="C58" s="20" t="s">
        <v>136</v>
      </c>
      <c r="D58" s="58" t="s">
        <v>216</v>
      </c>
      <c r="E58" s="49">
        <v>50.854999999999997</v>
      </c>
      <c r="F58" s="38"/>
      <c r="G58" s="79"/>
    </row>
    <row r="59" spans="2:7" s="21" customFormat="1" x14ac:dyDescent="0.25">
      <c r="B59" s="58" t="s">
        <v>218</v>
      </c>
      <c r="C59" s="20" t="s">
        <v>137</v>
      </c>
      <c r="D59" s="58" t="s">
        <v>216</v>
      </c>
      <c r="E59" s="49"/>
      <c r="F59" s="38"/>
      <c r="G59" s="79"/>
    </row>
    <row r="60" spans="2:7" s="21" customFormat="1" ht="30" x14ac:dyDescent="0.25">
      <c r="B60" s="58">
        <v>3</v>
      </c>
      <c r="C60" s="20" t="s">
        <v>219</v>
      </c>
      <c r="D60" s="58" t="s">
        <v>138</v>
      </c>
      <c r="E60" s="49">
        <v>702.62326000000007</v>
      </c>
      <c r="F60" s="38"/>
      <c r="G60" s="79"/>
    </row>
    <row r="61" spans="2:7" s="21" customFormat="1" x14ac:dyDescent="0.25">
      <c r="B61" s="58" t="s">
        <v>220</v>
      </c>
      <c r="C61" s="20" t="s">
        <v>132</v>
      </c>
      <c r="D61" s="58" t="s">
        <v>138</v>
      </c>
      <c r="E61" s="49"/>
      <c r="F61" s="38"/>
      <c r="G61" s="79"/>
    </row>
    <row r="62" spans="2:7" s="21" customFormat="1" x14ac:dyDescent="0.25">
      <c r="B62" s="58" t="s">
        <v>221</v>
      </c>
      <c r="C62" s="20" t="s">
        <v>134</v>
      </c>
      <c r="D62" s="58" t="s">
        <v>138</v>
      </c>
      <c r="E62" s="49">
        <v>3.24</v>
      </c>
      <c r="F62" s="38"/>
      <c r="G62" s="79"/>
    </row>
    <row r="63" spans="2:7" s="21" customFormat="1" x14ac:dyDescent="0.25">
      <c r="B63" s="58" t="s">
        <v>222</v>
      </c>
      <c r="C63" s="20" t="s">
        <v>136</v>
      </c>
      <c r="D63" s="58" t="s">
        <v>138</v>
      </c>
      <c r="E63" s="49">
        <v>163.92966000000001</v>
      </c>
      <c r="F63" s="38"/>
      <c r="G63" s="79"/>
    </row>
    <row r="64" spans="2:7" s="21" customFormat="1" x14ac:dyDescent="0.25">
      <c r="B64" s="58" t="s">
        <v>223</v>
      </c>
      <c r="C64" s="20" t="s">
        <v>137</v>
      </c>
      <c r="D64" s="58" t="s">
        <v>138</v>
      </c>
      <c r="E64" s="49">
        <v>535.45360000000005</v>
      </c>
      <c r="F64" s="38"/>
      <c r="G64" s="79"/>
    </row>
    <row r="65" spans="2:7" s="21" customFormat="1" ht="30" x14ac:dyDescent="0.25">
      <c r="B65" s="58">
        <v>4</v>
      </c>
      <c r="C65" s="20" t="s">
        <v>224</v>
      </c>
      <c r="D65" s="58" t="s">
        <v>138</v>
      </c>
      <c r="E65" s="49">
        <v>954.99999999999989</v>
      </c>
      <c r="F65" s="38"/>
      <c r="G65" s="79"/>
    </row>
    <row r="66" spans="2:7" s="21" customFormat="1" x14ac:dyDescent="0.25">
      <c r="B66" s="58" t="s">
        <v>225</v>
      </c>
      <c r="C66" s="20" t="s">
        <v>132</v>
      </c>
      <c r="D66" s="58" t="s">
        <v>138</v>
      </c>
      <c r="E66" s="49"/>
      <c r="F66" s="38"/>
      <c r="G66" s="79"/>
    </row>
    <row r="67" spans="2:7" s="21" customFormat="1" x14ac:dyDescent="0.25">
      <c r="B67" s="58" t="s">
        <v>226</v>
      </c>
      <c r="C67" s="20" t="s">
        <v>134</v>
      </c>
      <c r="D67" s="58" t="s">
        <v>138</v>
      </c>
      <c r="E67" s="49"/>
      <c r="F67" s="38"/>
      <c r="G67" s="79"/>
    </row>
    <row r="68" spans="2:7" s="21" customFormat="1" x14ac:dyDescent="0.25">
      <c r="B68" s="58" t="s">
        <v>227</v>
      </c>
      <c r="C68" s="20" t="s">
        <v>136</v>
      </c>
      <c r="D68" s="58" t="s">
        <v>138</v>
      </c>
      <c r="E68" s="49">
        <v>954.99999999999989</v>
      </c>
      <c r="F68" s="38"/>
      <c r="G68" s="79"/>
    </row>
    <row r="69" spans="2:7" s="21" customFormat="1" x14ac:dyDescent="0.25">
      <c r="B69" s="58" t="s">
        <v>228</v>
      </c>
      <c r="C69" s="20" t="s">
        <v>137</v>
      </c>
      <c r="D69" s="58" t="s">
        <v>138</v>
      </c>
      <c r="E69" s="49"/>
      <c r="F69" s="38"/>
      <c r="G69" s="79"/>
    </row>
    <row r="70" spans="2:7" s="21" customFormat="1" x14ac:dyDescent="0.25">
      <c r="B70" s="58">
        <v>5</v>
      </c>
      <c r="C70" s="20" t="s">
        <v>229</v>
      </c>
      <c r="D70" s="58" t="s">
        <v>13</v>
      </c>
      <c r="E70" s="49">
        <v>325.75</v>
      </c>
      <c r="F70" s="38"/>
      <c r="G70" s="79"/>
    </row>
    <row r="71" spans="2:7" s="21" customFormat="1" x14ac:dyDescent="0.25">
      <c r="B71" s="58" t="s">
        <v>230</v>
      </c>
      <c r="C71" s="20" t="s">
        <v>132</v>
      </c>
      <c r="D71" s="58" t="s">
        <v>13</v>
      </c>
      <c r="E71" s="49"/>
      <c r="F71" s="38"/>
      <c r="G71" s="79"/>
    </row>
    <row r="72" spans="2:7" s="21" customFormat="1" x14ac:dyDescent="0.25">
      <c r="B72" s="58" t="s">
        <v>231</v>
      </c>
      <c r="C72" s="20" t="s">
        <v>134</v>
      </c>
      <c r="D72" s="58" t="s">
        <v>13</v>
      </c>
      <c r="E72" s="49">
        <v>2.7</v>
      </c>
      <c r="F72" s="38"/>
      <c r="G72" s="79"/>
    </row>
    <row r="73" spans="2:7" s="21" customFormat="1" x14ac:dyDescent="0.25">
      <c r="B73" s="58" t="s">
        <v>232</v>
      </c>
      <c r="C73" s="20" t="s">
        <v>136</v>
      </c>
      <c r="D73" s="58" t="s">
        <v>13</v>
      </c>
      <c r="E73" s="49">
        <v>91.64</v>
      </c>
      <c r="F73" s="38"/>
      <c r="G73" s="79"/>
    </row>
    <row r="74" spans="2:7" s="21" customFormat="1" x14ac:dyDescent="0.25">
      <c r="B74" s="58" t="s">
        <v>233</v>
      </c>
      <c r="C74" s="20" t="s">
        <v>137</v>
      </c>
      <c r="D74" s="58" t="s">
        <v>13</v>
      </c>
      <c r="E74" s="49">
        <v>231.41</v>
      </c>
      <c r="F74" s="38"/>
      <c r="G74" s="79"/>
    </row>
    <row r="75" spans="2:7" s="21" customFormat="1" x14ac:dyDescent="0.25">
      <c r="B75" s="58">
        <v>6</v>
      </c>
      <c r="C75" s="20" t="s">
        <v>139</v>
      </c>
      <c r="D75" s="58" t="s">
        <v>140</v>
      </c>
      <c r="E75" s="49">
        <v>30.831343916968617</v>
      </c>
      <c r="F75" s="38"/>
      <c r="G75" s="79"/>
    </row>
    <row r="76" spans="2:7" s="21" customFormat="1" ht="30" x14ac:dyDescent="0.25">
      <c r="B76" s="58">
        <v>7</v>
      </c>
      <c r="C76" s="20" t="s">
        <v>141</v>
      </c>
      <c r="D76" s="58" t="s">
        <v>40</v>
      </c>
      <c r="E76" s="49" t="s">
        <v>234</v>
      </c>
      <c r="F76" s="38"/>
      <c r="G76" s="79"/>
    </row>
    <row r="77" spans="2:7" s="21" customFormat="1" ht="30" x14ac:dyDescent="0.25">
      <c r="B77" s="47" t="s">
        <v>142</v>
      </c>
      <c r="C77" s="20" t="s">
        <v>143</v>
      </c>
      <c r="D77" s="58" t="s">
        <v>40</v>
      </c>
      <c r="E77" s="49"/>
      <c r="F77" s="38"/>
      <c r="G77" s="79"/>
    </row>
    <row r="78" spans="2:7" s="21" customFormat="1" ht="45" x14ac:dyDescent="0.25">
      <c r="B78" s="58">
        <v>8</v>
      </c>
      <c r="C78" s="64" t="s">
        <v>235</v>
      </c>
      <c r="D78" s="58" t="s">
        <v>140</v>
      </c>
      <c r="E78" s="49">
        <v>11.228999999999999</v>
      </c>
      <c r="F78" s="38"/>
      <c r="G78" s="79"/>
    </row>
    <row r="79" spans="2:7" s="21" customFormat="1" x14ac:dyDescent="0.25">
      <c r="B79" s="76"/>
    </row>
    <row r="80" spans="2:7" s="21" customFormat="1" ht="220.5" customHeight="1" x14ac:dyDescent="0.25">
      <c r="B80" s="98" t="s">
        <v>247</v>
      </c>
      <c r="C80" s="99"/>
      <c r="D80" s="99"/>
      <c r="E80" s="99"/>
      <c r="F80" s="99"/>
      <c r="G80" s="99"/>
    </row>
    <row r="81" spans="3:8" x14ac:dyDescent="0.25">
      <c r="C81" s="103"/>
      <c r="D81" s="103"/>
      <c r="E81" s="103"/>
      <c r="F81" s="103"/>
      <c r="G81" s="103"/>
      <c r="H81" s="103"/>
    </row>
    <row r="152" spans="2:2" x14ac:dyDescent="0.25">
      <c r="B152" s="1" t="s">
        <v>0</v>
      </c>
    </row>
    <row r="256" spans="2:2" x14ac:dyDescent="0.25">
      <c r="B256" s="1" t="s">
        <v>1</v>
      </c>
    </row>
    <row r="402" spans="2:2" ht="15.75" x14ac:dyDescent="0.25">
      <c r="B402" s="2" t="s">
        <v>2</v>
      </c>
    </row>
    <row r="509" spans="2:2" x14ac:dyDescent="0.25">
      <c r="B509" s="1" t="s">
        <v>3</v>
      </c>
    </row>
    <row r="613" spans="2:2" x14ac:dyDescent="0.25">
      <c r="B613" s="1" t="s">
        <v>4</v>
      </c>
    </row>
    <row r="626" spans="2:2" x14ac:dyDescent="0.25">
      <c r="B626" s="1" t="s">
        <v>5</v>
      </c>
    </row>
    <row r="628" spans="2:2" x14ac:dyDescent="0.25">
      <c r="B628" s="1" t="s">
        <v>6</v>
      </c>
    </row>
    <row r="634" spans="2:2" x14ac:dyDescent="0.25">
      <c r="B634" s="1">
        <v>7302040242</v>
      </c>
    </row>
    <row r="681" spans="2:2" x14ac:dyDescent="0.25">
      <c r="B681" s="1" t="s">
        <v>7</v>
      </c>
    </row>
    <row r="687" spans="2:2" x14ac:dyDescent="0.25">
      <c r="B687" s="1">
        <v>730350001</v>
      </c>
    </row>
    <row r="837" spans="2:2" x14ac:dyDescent="0.25">
      <c r="B837" s="1" t="s">
        <v>8</v>
      </c>
    </row>
    <row r="838" spans="2:2" x14ac:dyDescent="0.25">
      <c r="B838" s="1" t="s">
        <v>9</v>
      </c>
    </row>
    <row r="839" spans="2:2" x14ac:dyDescent="0.25">
      <c r="B839" s="1" t="s">
        <v>10</v>
      </c>
    </row>
    <row r="840" spans="2:2" x14ac:dyDescent="0.25">
      <c r="B840" s="1">
        <v>2</v>
      </c>
    </row>
    <row r="841" spans="2:2" x14ac:dyDescent="0.25">
      <c r="B841" s="1" t="s">
        <v>11</v>
      </c>
    </row>
    <row r="843" spans="2:2" x14ac:dyDescent="0.25">
      <c r="B843" s="1" t="s">
        <v>12</v>
      </c>
    </row>
    <row r="847" spans="2:2" x14ac:dyDescent="0.25">
      <c r="B847" s="1" t="s">
        <v>13</v>
      </c>
    </row>
    <row r="850" spans="2:2" x14ac:dyDescent="0.25">
      <c r="B850" s="3">
        <v>43102</v>
      </c>
    </row>
    <row r="851" spans="2:2" x14ac:dyDescent="0.25">
      <c r="B851" s="1" t="s">
        <v>14</v>
      </c>
    </row>
    <row r="852" spans="2:2" x14ac:dyDescent="0.25">
      <c r="B852" s="1">
        <v>0</v>
      </c>
    </row>
    <row r="853" spans="2:2" x14ac:dyDescent="0.25">
      <c r="B853" s="3">
        <v>43133</v>
      </c>
    </row>
    <row r="854" spans="2:2" x14ac:dyDescent="0.25">
      <c r="B854" s="1" t="s">
        <v>15</v>
      </c>
    </row>
    <row r="858" spans="2:2" x14ac:dyDescent="0.25">
      <c r="B858" s="1" t="s">
        <v>12</v>
      </c>
    </row>
    <row r="862" spans="2:2" x14ac:dyDescent="0.25">
      <c r="B862" s="1" t="s">
        <v>13</v>
      </c>
    </row>
    <row r="865" spans="2:2" x14ac:dyDescent="0.25">
      <c r="B865" s="4">
        <v>36924</v>
      </c>
    </row>
    <row r="866" spans="2:2" x14ac:dyDescent="0.25">
      <c r="B866" s="1" t="s">
        <v>16</v>
      </c>
    </row>
    <row r="867" spans="2:2" x14ac:dyDescent="0.25">
      <c r="B867" s="1" t="s">
        <v>12</v>
      </c>
    </row>
    <row r="870" spans="2:2" x14ac:dyDescent="0.25">
      <c r="B870" s="1" t="s">
        <v>13</v>
      </c>
    </row>
    <row r="872" spans="2:2" x14ac:dyDescent="0.25">
      <c r="B872" s="4">
        <v>37289</v>
      </c>
    </row>
    <row r="873" spans="2:2" x14ac:dyDescent="0.25">
      <c r="B873" s="1" t="s">
        <v>17</v>
      </c>
    </row>
    <row r="877" spans="2:2" x14ac:dyDescent="0.25">
      <c r="B877" s="1" t="s">
        <v>12</v>
      </c>
    </row>
    <row r="881" spans="2:2" x14ac:dyDescent="0.25">
      <c r="B881" s="1" t="s">
        <v>13</v>
      </c>
    </row>
    <row r="884" spans="2:2" x14ac:dyDescent="0.25">
      <c r="B884" s="4">
        <v>37654</v>
      </c>
    </row>
    <row r="885" spans="2:2" x14ac:dyDescent="0.25">
      <c r="B885" s="1" t="s">
        <v>18</v>
      </c>
    </row>
    <row r="887" spans="2:2" x14ac:dyDescent="0.25">
      <c r="B887" s="1" t="s">
        <v>12</v>
      </c>
    </row>
    <row r="891" spans="2:2" x14ac:dyDescent="0.25">
      <c r="B891" s="1" t="s">
        <v>13</v>
      </c>
    </row>
    <row r="894" spans="2:2" x14ac:dyDescent="0.25">
      <c r="B894" s="1">
        <v>3</v>
      </c>
    </row>
    <row r="895" spans="2:2" x14ac:dyDescent="0.25">
      <c r="B895" s="1" t="s">
        <v>19</v>
      </c>
    </row>
    <row r="897" spans="2:2" x14ac:dyDescent="0.25">
      <c r="B897" s="1" t="s">
        <v>12</v>
      </c>
    </row>
    <row r="901" spans="2:2" x14ac:dyDescent="0.25">
      <c r="B901" s="1" t="s">
        <v>13</v>
      </c>
    </row>
    <row r="904" spans="2:2" x14ac:dyDescent="0.25">
      <c r="B904" s="1">
        <v>4</v>
      </c>
    </row>
    <row r="905" spans="2:2" x14ac:dyDescent="0.25">
      <c r="B905" s="1" t="s">
        <v>20</v>
      </c>
    </row>
    <row r="1011" spans="2:2" x14ac:dyDescent="0.25">
      <c r="B1011" s="1" t="s">
        <v>21</v>
      </c>
    </row>
    <row r="1012" spans="2:2" x14ac:dyDescent="0.25">
      <c r="B1012" s="5"/>
    </row>
    <row r="1013" spans="2:2" x14ac:dyDescent="0.25">
      <c r="B1013" s="5"/>
    </row>
    <row r="1014" spans="2:2" x14ac:dyDescent="0.25">
      <c r="B1014" s="5"/>
    </row>
    <row r="1015" spans="2:2" x14ac:dyDescent="0.25">
      <c r="B1015" s="5"/>
    </row>
    <row r="1016" spans="2:2" x14ac:dyDescent="0.25">
      <c r="B1016" s="5"/>
    </row>
    <row r="1017" spans="2:2" x14ac:dyDescent="0.25">
      <c r="B1017" s="5"/>
    </row>
    <row r="1018" spans="2:2" x14ac:dyDescent="0.25">
      <c r="B1018" s="5"/>
    </row>
    <row r="1019" spans="2:2" x14ac:dyDescent="0.25">
      <c r="B1019" s="5"/>
    </row>
    <row r="1020" spans="2:2" x14ac:dyDescent="0.25">
      <c r="B1020" s="5"/>
    </row>
    <row r="1021" spans="2:2" x14ac:dyDescent="0.25">
      <c r="B1021" s="5"/>
    </row>
    <row r="1022" spans="2:2" x14ac:dyDescent="0.25">
      <c r="B1022" s="5"/>
    </row>
    <row r="1023" spans="2:2" x14ac:dyDescent="0.25">
      <c r="B1023" s="5"/>
    </row>
    <row r="1024" spans="2:2" x14ac:dyDescent="0.25">
      <c r="B1024" s="5"/>
    </row>
    <row r="1025" spans="2:2" x14ac:dyDescent="0.25">
      <c r="B1025" s="5"/>
    </row>
    <row r="1026" spans="2:2" x14ac:dyDescent="0.25">
      <c r="B1026" s="5"/>
    </row>
    <row r="1027" spans="2:2" x14ac:dyDescent="0.25">
      <c r="B1027" s="5"/>
    </row>
    <row r="1028" spans="2:2" x14ac:dyDescent="0.25">
      <c r="B1028" s="5"/>
    </row>
    <row r="1029" spans="2:2" x14ac:dyDescent="0.25">
      <c r="B1029" s="5"/>
    </row>
    <row r="1030" spans="2:2" x14ac:dyDescent="0.25">
      <c r="B1030" s="5"/>
    </row>
    <row r="1031" spans="2:2" x14ac:dyDescent="0.25">
      <c r="B1031" s="5"/>
    </row>
    <row r="1032" spans="2:2" x14ac:dyDescent="0.25">
      <c r="B1032" s="5"/>
    </row>
    <row r="1033" spans="2:2" x14ac:dyDescent="0.25">
      <c r="B1033" s="5"/>
    </row>
    <row r="1034" spans="2:2" x14ac:dyDescent="0.25">
      <c r="B1034" s="5"/>
    </row>
    <row r="1035" spans="2:2" x14ac:dyDescent="0.25">
      <c r="B1035" s="5"/>
    </row>
    <row r="1036" spans="2:2" x14ac:dyDescent="0.25">
      <c r="B1036" s="5"/>
    </row>
    <row r="1037" spans="2:2" x14ac:dyDescent="0.25">
      <c r="B1037" s="5"/>
    </row>
    <row r="1038" spans="2:2" x14ac:dyDescent="0.25">
      <c r="B1038" s="5"/>
    </row>
    <row r="1039" spans="2:2" x14ac:dyDescent="0.25">
      <c r="B1039" s="5"/>
    </row>
    <row r="1040" spans="2:2" x14ac:dyDescent="0.25">
      <c r="B1040" s="5"/>
    </row>
    <row r="1041" spans="2:2" x14ac:dyDescent="0.25">
      <c r="B1041" s="5"/>
    </row>
    <row r="1042" spans="2:2" x14ac:dyDescent="0.25">
      <c r="B1042" s="5"/>
    </row>
    <row r="1043" spans="2:2" x14ac:dyDescent="0.25">
      <c r="B1043" s="5"/>
    </row>
    <row r="1044" spans="2:2" x14ac:dyDescent="0.25">
      <c r="B1044" s="5"/>
    </row>
    <row r="1045" spans="2:2" x14ac:dyDescent="0.25">
      <c r="B1045" s="5"/>
    </row>
    <row r="1046" spans="2:2" x14ac:dyDescent="0.25">
      <c r="B1046" s="5"/>
    </row>
    <row r="1047" spans="2:2" x14ac:dyDescent="0.25">
      <c r="B1047" s="5"/>
    </row>
    <row r="1048" spans="2:2" x14ac:dyDescent="0.25">
      <c r="B1048" s="5"/>
    </row>
    <row r="1049" spans="2:2" x14ac:dyDescent="0.25">
      <c r="B1049" s="5"/>
    </row>
    <row r="1050" spans="2:2" x14ac:dyDescent="0.25">
      <c r="B1050" s="5"/>
    </row>
    <row r="1051" spans="2:2" x14ac:dyDescent="0.25">
      <c r="B1051" s="5"/>
    </row>
    <row r="1052" spans="2:2" x14ac:dyDescent="0.25">
      <c r="B1052" s="5"/>
    </row>
    <row r="1053" spans="2:2" x14ac:dyDescent="0.25">
      <c r="B1053" s="5"/>
    </row>
    <row r="1054" spans="2:2" x14ac:dyDescent="0.25">
      <c r="B1054" s="5"/>
    </row>
    <row r="1055" spans="2:2" x14ac:dyDescent="0.25">
      <c r="B1055" s="5"/>
    </row>
    <row r="1056" spans="2:2" x14ac:dyDescent="0.25">
      <c r="B1056" s="5"/>
    </row>
    <row r="1057" spans="2:2" x14ac:dyDescent="0.25">
      <c r="B1057" s="5"/>
    </row>
    <row r="1058" spans="2:2" x14ac:dyDescent="0.25">
      <c r="B1058" s="5"/>
    </row>
    <row r="1059" spans="2:2" x14ac:dyDescent="0.25">
      <c r="B1059" s="5"/>
    </row>
    <row r="1060" spans="2:2" x14ac:dyDescent="0.25">
      <c r="B1060" s="5"/>
    </row>
    <row r="1061" spans="2:2" x14ac:dyDescent="0.25">
      <c r="B1061" s="5"/>
    </row>
    <row r="1062" spans="2:2" x14ac:dyDescent="0.25">
      <c r="B1062" s="5"/>
    </row>
    <row r="1063" spans="2:2" x14ac:dyDescent="0.25">
      <c r="B1063" s="5"/>
    </row>
    <row r="1064" spans="2:2" x14ac:dyDescent="0.25">
      <c r="B1064" s="5"/>
    </row>
    <row r="1065" spans="2:2" x14ac:dyDescent="0.25">
      <c r="B1065" s="5"/>
    </row>
    <row r="1066" spans="2:2" x14ac:dyDescent="0.25">
      <c r="B1066" s="5"/>
    </row>
    <row r="1067" spans="2:2" x14ac:dyDescent="0.25">
      <c r="B1067" s="5"/>
    </row>
    <row r="1068" spans="2:2" x14ac:dyDescent="0.25">
      <c r="B1068" s="5"/>
    </row>
    <row r="1069" spans="2:2" x14ac:dyDescent="0.25">
      <c r="B1069" s="5"/>
    </row>
    <row r="1070" spans="2:2" x14ac:dyDescent="0.25">
      <c r="B1070" s="5"/>
    </row>
    <row r="1071" spans="2:2" x14ac:dyDescent="0.25">
      <c r="B1071" s="5"/>
    </row>
    <row r="1072" spans="2:2" x14ac:dyDescent="0.25">
      <c r="B1072" s="5"/>
    </row>
    <row r="1073" spans="2:2" x14ac:dyDescent="0.25">
      <c r="B1073" s="5"/>
    </row>
    <row r="1074" spans="2:2" x14ac:dyDescent="0.25">
      <c r="B1074" s="5"/>
    </row>
    <row r="1075" spans="2:2" x14ac:dyDescent="0.25">
      <c r="B1075" s="5"/>
    </row>
    <row r="1076" spans="2:2" x14ac:dyDescent="0.25">
      <c r="B1076" s="5"/>
    </row>
    <row r="1077" spans="2:2" x14ac:dyDescent="0.25">
      <c r="B1077" s="5"/>
    </row>
    <row r="1078" spans="2:2" x14ac:dyDescent="0.25">
      <c r="B1078" s="5"/>
    </row>
    <row r="1079" spans="2:2" x14ac:dyDescent="0.25">
      <c r="B1079" s="5"/>
    </row>
    <row r="1080" spans="2:2" x14ac:dyDescent="0.25">
      <c r="B1080" s="5"/>
    </row>
    <row r="1081" spans="2:2" x14ac:dyDescent="0.25">
      <c r="B1081" s="5"/>
    </row>
    <row r="1082" spans="2:2" x14ac:dyDescent="0.25">
      <c r="B1082" s="5"/>
    </row>
    <row r="1083" spans="2:2" x14ac:dyDescent="0.25">
      <c r="B1083" s="5"/>
    </row>
    <row r="1084" spans="2:2" x14ac:dyDescent="0.25">
      <c r="B1084" s="5"/>
    </row>
    <row r="1085" spans="2:2" x14ac:dyDescent="0.25">
      <c r="B1085" s="5"/>
    </row>
    <row r="1086" spans="2:2" x14ac:dyDescent="0.25">
      <c r="B1086" s="5"/>
    </row>
    <row r="1087" spans="2:2" x14ac:dyDescent="0.25">
      <c r="B1087" s="5"/>
    </row>
    <row r="1088" spans="2:2" x14ac:dyDescent="0.25">
      <c r="B1088" s="5"/>
    </row>
    <row r="1089" spans="2:2" x14ac:dyDescent="0.25">
      <c r="B1089" s="5"/>
    </row>
    <row r="1090" spans="2:2" x14ac:dyDescent="0.25">
      <c r="B1090" s="5"/>
    </row>
    <row r="1091" spans="2:2" x14ac:dyDescent="0.25">
      <c r="B1091" s="5"/>
    </row>
    <row r="1092" spans="2:2" x14ac:dyDescent="0.25">
      <c r="B1092" s="5"/>
    </row>
    <row r="1093" spans="2:2" x14ac:dyDescent="0.25">
      <c r="B1093" s="5"/>
    </row>
    <row r="1094" spans="2:2" x14ac:dyDescent="0.25">
      <c r="B1094" s="5"/>
    </row>
    <row r="1095" spans="2:2" x14ac:dyDescent="0.25">
      <c r="B1095" s="5"/>
    </row>
    <row r="1096" spans="2:2" x14ac:dyDescent="0.25">
      <c r="B1096" s="5"/>
    </row>
    <row r="1097" spans="2:2" x14ac:dyDescent="0.25">
      <c r="B1097" s="5"/>
    </row>
    <row r="1098" spans="2:2" x14ac:dyDescent="0.25">
      <c r="B1098" s="5"/>
    </row>
    <row r="1099" spans="2:2" x14ac:dyDescent="0.25">
      <c r="B1099" s="5"/>
    </row>
    <row r="1100" spans="2:2" x14ac:dyDescent="0.25">
      <c r="B1100" s="5"/>
    </row>
    <row r="1101" spans="2:2" x14ac:dyDescent="0.25">
      <c r="B1101" s="5"/>
    </row>
    <row r="1102" spans="2:2" x14ac:dyDescent="0.25">
      <c r="B1102" s="5"/>
    </row>
    <row r="1103" spans="2:2" x14ac:dyDescent="0.25">
      <c r="B1103" s="5"/>
    </row>
    <row r="1104" spans="2:2" x14ac:dyDescent="0.25">
      <c r="B1104" s="5"/>
    </row>
    <row r="1105" spans="2:2" x14ac:dyDescent="0.25">
      <c r="B1105" s="5"/>
    </row>
    <row r="1106" spans="2:2" x14ac:dyDescent="0.25">
      <c r="B1106" s="5"/>
    </row>
    <row r="1107" spans="2:2" x14ac:dyDescent="0.25">
      <c r="B1107" s="5"/>
    </row>
    <row r="1108" spans="2:2" x14ac:dyDescent="0.25">
      <c r="B1108" s="5"/>
    </row>
    <row r="1109" spans="2:2" x14ac:dyDescent="0.25">
      <c r="B1109" s="5"/>
    </row>
    <row r="1110" spans="2:2" x14ac:dyDescent="0.25">
      <c r="B1110" s="5"/>
    </row>
    <row r="1111" spans="2:2" x14ac:dyDescent="0.25">
      <c r="B1111" s="5"/>
    </row>
    <row r="1112" spans="2:2" x14ac:dyDescent="0.25">
      <c r="B1112" s="5"/>
    </row>
    <row r="1113" spans="2:2" x14ac:dyDescent="0.25">
      <c r="B1113" s="5"/>
    </row>
    <row r="1114" spans="2:2" x14ac:dyDescent="0.25">
      <c r="B1114" s="5"/>
    </row>
    <row r="1115" spans="2:2" x14ac:dyDescent="0.25">
      <c r="B1115" s="5"/>
    </row>
    <row r="1116" spans="2:2" x14ac:dyDescent="0.25">
      <c r="B1116" s="5"/>
    </row>
    <row r="1117" spans="2:2" x14ac:dyDescent="0.25">
      <c r="B1117" s="5"/>
    </row>
    <row r="1118" spans="2:2" x14ac:dyDescent="0.25">
      <c r="B1118" s="5"/>
    </row>
    <row r="1119" spans="2:2" x14ac:dyDescent="0.25">
      <c r="B1119" s="5"/>
    </row>
    <row r="1120" spans="2:2" x14ac:dyDescent="0.25">
      <c r="B1120" s="5"/>
    </row>
    <row r="1121" spans="2:2" x14ac:dyDescent="0.25">
      <c r="B1121" s="5"/>
    </row>
    <row r="1122" spans="2:2" x14ac:dyDescent="0.25">
      <c r="B1122" s="5"/>
    </row>
    <row r="1123" spans="2:2" x14ac:dyDescent="0.25">
      <c r="B1123" s="5"/>
    </row>
    <row r="1124" spans="2:2" x14ac:dyDescent="0.25">
      <c r="B1124" s="5"/>
    </row>
    <row r="1125" spans="2:2" x14ac:dyDescent="0.25">
      <c r="B1125" s="5"/>
    </row>
    <row r="1126" spans="2:2" x14ac:dyDescent="0.25">
      <c r="B1126" s="5"/>
    </row>
    <row r="1127" spans="2:2" x14ac:dyDescent="0.25">
      <c r="B1127" s="5"/>
    </row>
    <row r="1128" spans="2:2" x14ac:dyDescent="0.25">
      <c r="B1128" s="5"/>
    </row>
    <row r="1129" spans="2:2" x14ac:dyDescent="0.25">
      <c r="B1129" s="5"/>
    </row>
    <row r="1130" spans="2:2" x14ac:dyDescent="0.25">
      <c r="B1130" s="5"/>
    </row>
    <row r="1131" spans="2:2" x14ac:dyDescent="0.25">
      <c r="B1131" s="5"/>
    </row>
    <row r="1132" spans="2:2" x14ac:dyDescent="0.25">
      <c r="B1132" s="5"/>
    </row>
    <row r="1133" spans="2:2" x14ac:dyDescent="0.25">
      <c r="B1133" s="5"/>
    </row>
    <row r="1134" spans="2:2" x14ac:dyDescent="0.25">
      <c r="B1134" s="5"/>
    </row>
    <row r="1135" spans="2:2" x14ac:dyDescent="0.25">
      <c r="B1135" s="5"/>
    </row>
    <row r="1136" spans="2:2" x14ac:dyDescent="0.25">
      <c r="B1136" s="5"/>
    </row>
    <row r="1137" spans="2:2" x14ac:dyDescent="0.25">
      <c r="B1137" s="5"/>
    </row>
    <row r="1138" spans="2:2" x14ac:dyDescent="0.25">
      <c r="B1138" s="5"/>
    </row>
    <row r="1139" spans="2:2" x14ac:dyDescent="0.25">
      <c r="B1139" s="5"/>
    </row>
    <row r="1140" spans="2:2" x14ac:dyDescent="0.25">
      <c r="B1140" s="5"/>
    </row>
    <row r="1141" spans="2:2" x14ac:dyDescent="0.25">
      <c r="B1141" s="5"/>
    </row>
    <row r="1142" spans="2:2" x14ac:dyDescent="0.25">
      <c r="B1142" s="5"/>
    </row>
    <row r="1143" spans="2:2" x14ac:dyDescent="0.25">
      <c r="B1143" s="5"/>
    </row>
    <row r="1144" spans="2:2" x14ac:dyDescent="0.25">
      <c r="B1144" s="5"/>
    </row>
    <row r="1145" spans="2:2" x14ac:dyDescent="0.25">
      <c r="B1145" s="5"/>
    </row>
    <row r="1146" spans="2:2" x14ac:dyDescent="0.25">
      <c r="B1146" s="5"/>
    </row>
    <row r="1147" spans="2:2" x14ac:dyDescent="0.25">
      <c r="B1147" s="5"/>
    </row>
    <row r="1148" spans="2:2" x14ac:dyDescent="0.25">
      <c r="B1148" s="5"/>
    </row>
    <row r="1149" spans="2:2" x14ac:dyDescent="0.25">
      <c r="B1149" s="5"/>
    </row>
    <row r="1150" spans="2:2" x14ac:dyDescent="0.25">
      <c r="B1150" s="5"/>
    </row>
    <row r="1151" spans="2:2" x14ac:dyDescent="0.25">
      <c r="B1151" s="5"/>
    </row>
    <row r="1152" spans="2:2" x14ac:dyDescent="0.25">
      <c r="B1152" s="5"/>
    </row>
    <row r="1153" spans="2:2" x14ac:dyDescent="0.25">
      <c r="B1153" s="5"/>
    </row>
    <row r="1154" spans="2:2" x14ac:dyDescent="0.25">
      <c r="B1154" s="5"/>
    </row>
    <row r="1155" spans="2:2" x14ac:dyDescent="0.25">
      <c r="B1155" s="5"/>
    </row>
    <row r="1156" spans="2:2" x14ac:dyDescent="0.25">
      <c r="B1156" s="5"/>
    </row>
    <row r="1157" spans="2:2" x14ac:dyDescent="0.25">
      <c r="B1157" s="5"/>
    </row>
    <row r="1158" spans="2:2" x14ac:dyDescent="0.25">
      <c r="B1158" s="5"/>
    </row>
    <row r="1159" spans="2:2" x14ac:dyDescent="0.25">
      <c r="B1159" s="5"/>
    </row>
    <row r="1160" spans="2:2" x14ac:dyDescent="0.25">
      <c r="B1160" s="5"/>
    </row>
    <row r="1161" spans="2:2" x14ac:dyDescent="0.25">
      <c r="B1161" s="5"/>
    </row>
    <row r="1162" spans="2:2" x14ac:dyDescent="0.25">
      <c r="B1162" s="5"/>
    </row>
    <row r="1163" spans="2:2" x14ac:dyDescent="0.25">
      <c r="B1163" s="5"/>
    </row>
    <row r="1164" spans="2:2" x14ac:dyDescent="0.25">
      <c r="B1164" s="5"/>
    </row>
    <row r="1165" spans="2:2" x14ac:dyDescent="0.25">
      <c r="B1165" s="5"/>
    </row>
    <row r="1166" spans="2:2" x14ac:dyDescent="0.25">
      <c r="B1166" s="5"/>
    </row>
    <row r="1167" spans="2:2" x14ac:dyDescent="0.25">
      <c r="B1167" s="5"/>
    </row>
    <row r="1168" spans="2:2" x14ac:dyDescent="0.25">
      <c r="B1168" s="5"/>
    </row>
    <row r="1169" spans="2:2" x14ac:dyDescent="0.25">
      <c r="B1169" s="5"/>
    </row>
    <row r="1170" spans="2:2" x14ac:dyDescent="0.25">
      <c r="B1170" s="5"/>
    </row>
    <row r="1171" spans="2:2" x14ac:dyDescent="0.25">
      <c r="B1171" s="5"/>
    </row>
    <row r="1172" spans="2:2" x14ac:dyDescent="0.25">
      <c r="B1172" s="5"/>
    </row>
    <row r="1173" spans="2:2" x14ac:dyDescent="0.25">
      <c r="B1173" s="5"/>
    </row>
    <row r="1174" spans="2:2" x14ac:dyDescent="0.25">
      <c r="B1174" s="5"/>
    </row>
    <row r="1175" spans="2:2" x14ac:dyDescent="0.25">
      <c r="B1175" s="5"/>
    </row>
    <row r="1176" spans="2:2" x14ac:dyDescent="0.25">
      <c r="B1176" s="5"/>
    </row>
    <row r="1177" spans="2:2" x14ac:dyDescent="0.25">
      <c r="B1177" s="5"/>
    </row>
    <row r="1178" spans="2:2" x14ac:dyDescent="0.25">
      <c r="B1178" s="5"/>
    </row>
    <row r="1179" spans="2:2" x14ac:dyDescent="0.25">
      <c r="B1179" s="5"/>
    </row>
    <row r="1180" spans="2:2" x14ac:dyDescent="0.25">
      <c r="B1180" s="5"/>
    </row>
    <row r="1181" spans="2:2" x14ac:dyDescent="0.25">
      <c r="B1181" s="5"/>
    </row>
    <row r="1182" spans="2:2" x14ac:dyDescent="0.25">
      <c r="B1182" s="5"/>
    </row>
    <row r="1183" spans="2:2" x14ac:dyDescent="0.25">
      <c r="B1183" s="5"/>
    </row>
    <row r="1184" spans="2:2" x14ac:dyDescent="0.25">
      <c r="B1184" s="5"/>
    </row>
    <row r="1185" spans="2:2" x14ac:dyDescent="0.25">
      <c r="B1185" s="5"/>
    </row>
    <row r="1186" spans="2:2" x14ac:dyDescent="0.25">
      <c r="B1186" s="5"/>
    </row>
    <row r="1187" spans="2:2" x14ac:dyDescent="0.25">
      <c r="B1187" s="5"/>
    </row>
    <row r="1188" spans="2:2" x14ac:dyDescent="0.25">
      <c r="B1188" s="5"/>
    </row>
    <row r="1189" spans="2:2" x14ac:dyDescent="0.25">
      <c r="B1189" s="5"/>
    </row>
    <row r="1190" spans="2:2" x14ac:dyDescent="0.25">
      <c r="B1190" s="5"/>
    </row>
    <row r="1191" spans="2:2" x14ac:dyDescent="0.25">
      <c r="B1191" s="5"/>
    </row>
    <row r="1192" spans="2:2" x14ac:dyDescent="0.25">
      <c r="B1192" s="5"/>
    </row>
    <row r="1193" spans="2:2" x14ac:dyDescent="0.25">
      <c r="B1193" s="5"/>
    </row>
    <row r="1194" spans="2:2" x14ac:dyDescent="0.25">
      <c r="B1194" s="5"/>
    </row>
    <row r="1195" spans="2:2" x14ac:dyDescent="0.25">
      <c r="B1195" s="5"/>
    </row>
    <row r="1196" spans="2:2" x14ac:dyDescent="0.25">
      <c r="B1196" s="5"/>
    </row>
    <row r="1197" spans="2:2" x14ac:dyDescent="0.25">
      <c r="B1197" s="5"/>
    </row>
    <row r="1198" spans="2:2" x14ac:dyDescent="0.25">
      <c r="B1198" s="5"/>
    </row>
    <row r="1199" spans="2:2" x14ac:dyDescent="0.25">
      <c r="B1199" s="5"/>
    </row>
    <row r="1200" spans="2:2" x14ac:dyDescent="0.25">
      <c r="B1200" s="5"/>
    </row>
    <row r="1201" spans="2:2" x14ac:dyDescent="0.25">
      <c r="B1201" s="5"/>
    </row>
    <row r="1202" spans="2:2" x14ac:dyDescent="0.25">
      <c r="B1202" s="5"/>
    </row>
    <row r="1203" spans="2:2" x14ac:dyDescent="0.25">
      <c r="B1203" s="5"/>
    </row>
    <row r="1204" spans="2:2" x14ac:dyDescent="0.25">
      <c r="B1204" s="5"/>
    </row>
    <row r="1205" spans="2:2" x14ac:dyDescent="0.25">
      <c r="B1205" s="5"/>
    </row>
    <row r="1206" spans="2:2" x14ac:dyDescent="0.25">
      <c r="B1206" s="5"/>
    </row>
    <row r="1207" spans="2:2" x14ac:dyDescent="0.25">
      <c r="B1207" s="5"/>
    </row>
    <row r="1208" spans="2:2" x14ac:dyDescent="0.25">
      <c r="B1208" s="5"/>
    </row>
    <row r="1209" spans="2:2" x14ac:dyDescent="0.25">
      <c r="B1209" s="5"/>
    </row>
    <row r="1210" spans="2:2" x14ac:dyDescent="0.25">
      <c r="B1210" s="5"/>
    </row>
    <row r="1211" spans="2:2" x14ac:dyDescent="0.25">
      <c r="B1211" s="5"/>
    </row>
    <row r="1212" spans="2:2" x14ac:dyDescent="0.25">
      <c r="B1212" s="5"/>
    </row>
    <row r="1213" spans="2:2" x14ac:dyDescent="0.25">
      <c r="B1213" s="5"/>
    </row>
    <row r="1214" spans="2:2" x14ac:dyDescent="0.25">
      <c r="B1214" s="5"/>
    </row>
    <row r="1215" spans="2:2" x14ac:dyDescent="0.25">
      <c r="B1215" s="5"/>
    </row>
    <row r="1216" spans="2:2" x14ac:dyDescent="0.25">
      <c r="B1216" s="5"/>
    </row>
    <row r="1217" spans="2:2" x14ac:dyDescent="0.25">
      <c r="B1217" s="5"/>
    </row>
    <row r="1218" spans="2:2" x14ac:dyDescent="0.25">
      <c r="B1218" s="5"/>
    </row>
    <row r="1219" spans="2:2" x14ac:dyDescent="0.25">
      <c r="B1219" s="5"/>
    </row>
    <row r="1220" spans="2:2" x14ac:dyDescent="0.25">
      <c r="B1220" s="5" t="s">
        <v>22</v>
      </c>
    </row>
  </sheetData>
  <mergeCells count="15">
    <mergeCell ref="B6:G6"/>
    <mergeCell ref="C81:H81"/>
    <mergeCell ref="B7:G7"/>
    <mergeCell ref="B8:G8"/>
    <mergeCell ref="B9:G9"/>
    <mergeCell ref="B80:G80"/>
    <mergeCell ref="B12:G12"/>
    <mergeCell ref="B13:G13"/>
    <mergeCell ref="B11:C11"/>
    <mergeCell ref="B14:C14"/>
    <mergeCell ref="D16:D17"/>
    <mergeCell ref="B16:B17"/>
    <mergeCell ref="C16:C17"/>
    <mergeCell ref="E16:F16"/>
    <mergeCell ref="G16:G1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C19" sqref="C19:F21"/>
    </sheetView>
  </sheetViews>
  <sheetFormatPr defaultRowHeight="15" x14ac:dyDescent="0.25"/>
  <cols>
    <col min="1" max="1" width="11.5703125" bestFit="1" customWidth="1"/>
    <col min="2" max="2" width="30.7109375" bestFit="1" customWidth="1"/>
    <col min="10" max="10" width="25.7109375" customWidth="1"/>
  </cols>
  <sheetData>
    <row r="1" spans="1:10" x14ac:dyDescent="0.2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/>
      <c r="B3" s="7"/>
      <c r="C3" s="7"/>
      <c r="D3" s="7"/>
      <c r="E3" s="7"/>
      <c r="F3" s="7"/>
      <c r="G3" s="7"/>
      <c r="H3" s="7"/>
      <c r="I3" s="7"/>
      <c r="J3" s="7"/>
    </row>
    <row r="5" spans="1:10" ht="15.75" x14ac:dyDescent="0.25">
      <c r="A5" s="110" t="s">
        <v>23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10" ht="15.75" x14ac:dyDescent="0.25">
      <c r="A6" s="111" t="s">
        <v>24</v>
      </c>
      <c r="B6" s="110"/>
      <c r="C6" s="110"/>
      <c r="D6" s="110"/>
      <c r="E6" s="110"/>
      <c r="F6" s="110"/>
      <c r="G6" s="110"/>
      <c r="H6" s="110"/>
      <c r="I6" s="110"/>
      <c r="J6" s="110"/>
    </row>
    <row r="7" spans="1:10" ht="15.75" x14ac:dyDescent="0.25">
      <c r="A7" s="110" t="s">
        <v>25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0" ht="15.75" x14ac:dyDescent="0.25">
      <c r="A8" s="111" t="s">
        <v>26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0" ht="15.75" x14ac:dyDescent="0.25">
      <c r="A9" s="111" t="s">
        <v>27</v>
      </c>
      <c r="B9" s="110"/>
      <c r="C9" s="110"/>
      <c r="D9" s="110"/>
      <c r="E9" s="110"/>
      <c r="F9" s="110"/>
      <c r="G9" s="110"/>
      <c r="H9" s="110"/>
      <c r="I9" s="110"/>
      <c r="J9" s="110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8" t="s">
        <v>28</v>
      </c>
      <c r="C11" s="6"/>
      <c r="D11" s="6"/>
      <c r="E11" s="6"/>
      <c r="F11" s="6"/>
      <c r="G11" s="6"/>
      <c r="H11" s="6"/>
      <c r="I11" s="6"/>
      <c r="J11" s="6"/>
    </row>
    <row r="12" spans="1:10" x14ac:dyDescent="0.25">
      <c r="A12" s="6"/>
      <c r="B12" s="8" t="s">
        <v>4</v>
      </c>
      <c r="C12" s="6"/>
      <c r="D12" s="6"/>
      <c r="E12" s="114" t="s">
        <v>5</v>
      </c>
      <c r="F12" s="114"/>
      <c r="G12" s="114"/>
      <c r="H12" s="114"/>
      <c r="I12" s="114"/>
      <c r="J12" s="114"/>
    </row>
    <row r="13" spans="1:10" x14ac:dyDescent="0.25">
      <c r="A13" s="6"/>
      <c r="B13" s="8" t="s">
        <v>6</v>
      </c>
      <c r="C13" s="6"/>
      <c r="D13" s="115" t="s">
        <v>29</v>
      </c>
      <c r="E13" s="115"/>
      <c r="F13" s="115"/>
      <c r="G13" s="115"/>
      <c r="H13" s="6"/>
      <c r="I13" s="6"/>
      <c r="J13" s="6"/>
    </row>
    <row r="14" spans="1:10" x14ac:dyDescent="0.25">
      <c r="A14" s="6"/>
      <c r="B14" s="8" t="s">
        <v>7</v>
      </c>
      <c r="C14" s="6"/>
      <c r="D14" s="116" t="s">
        <v>30</v>
      </c>
      <c r="E14" s="116"/>
      <c r="F14" s="116"/>
      <c r="G14" s="116"/>
      <c r="H14" s="6"/>
      <c r="I14" s="6"/>
      <c r="J14" s="6"/>
    </row>
    <row r="15" spans="1:1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117" t="s">
        <v>31</v>
      </c>
      <c r="B16" s="118"/>
      <c r="C16" s="118"/>
      <c r="D16" s="118"/>
      <c r="E16" s="118"/>
      <c r="F16" s="118"/>
      <c r="G16" s="121" t="s">
        <v>33</v>
      </c>
      <c r="H16" s="122" t="s">
        <v>34</v>
      </c>
      <c r="I16" s="123"/>
      <c r="J16" s="121" t="s">
        <v>35</v>
      </c>
    </row>
    <row r="17" spans="1:10" x14ac:dyDescent="0.25">
      <c r="A17" s="119"/>
      <c r="B17" s="120"/>
      <c r="C17" s="120"/>
      <c r="D17" s="120"/>
      <c r="E17" s="120"/>
      <c r="F17" s="120"/>
      <c r="G17" s="119"/>
      <c r="H17" s="10" t="s">
        <v>36</v>
      </c>
      <c r="I17" s="10" t="s">
        <v>37</v>
      </c>
      <c r="J17" s="119"/>
    </row>
    <row r="18" spans="1:10" x14ac:dyDescent="0.25">
      <c r="A18" s="112" t="s">
        <v>38</v>
      </c>
      <c r="B18" s="113"/>
      <c r="C18" s="107" t="s">
        <v>39</v>
      </c>
      <c r="D18" s="107"/>
      <c r="E18" s="107"/>
      <c r="F18" s="107"/>
      <c r="G18" s="11" t="s">
        <v>40</v>
      </c>
      <c r="H18" s="12">
        <v>75522.929999999993</v>
      </c>
      <c r="I18" s="12">
        <v>75608.963000000003</v>
      </c>
      <c r="J18" s="9"/>
    </row>
    <row r="19" spans="1:10" x14ac:dyDescent="0.25">
      <c r="A19" s="127" t="s">
        <v>41</v>
      </c>
      <c r="B19" s="128"/>
      <c r="C19" s="104" t="s">
        <v>42</v>
      </c>
      <c r="D19" s="104"/>
      <c r="E19" s="104"/>
      <c r="F19" s="104"/>
      <c r="G19" s="11" t="s">
        <v>40</v>
      </c>
      <c r="H19" s="12">
        <v>3400</v>
      </c>
      <c r="I19" s="12">
        <v>30313.449000000001</v>
      </c>
      <c r="J19" s="9"/>
    </row>
    <row r="20" spans="1:10" x14ac:dyDescent="0.25">
      <c r="A20" s="129"/>
      <c r="B20" s="130"/>
      <c r="C20" s="105"/>
      <c r="D20" s="105"/>
      <c r="E20" s="105"/>
      <c r="F20" s="105"/>
      <c r="G20" s="11" t="s">
        <v>12</v>
      </c>
      <c r="H20" s="12"/>
      <c r="I20" s="12"/>
      <c r="J20" s="9"/>
    </row>
    <row r="21" spans="1:10" x14ac:dyDescent="0.25">
      <c r="A21" s="131"/>
      <c r="B21" s="132"/>
      <c r="C21" s="106"/>
      <c r="D21" s="106"/>
      <c r="E21" s="106"/>
      <c r="F21" s="106"/>
      <c r="G21" s="11" t="s">
        <v>13</v>
      </c>
      <c r="H21" s="12"/>
      <c r="I21" s="12"/>
      <c r="J21" s="9"/>
    </row>
    <row r="22" spans="1:10" x14ac:dyDescent="0.25">
      <c r="A22" s="112" t="s">
        <v>43</v>
      </c>
      <c r="B22" s="113"/>
      <c r="C22" s="107" t="s">
        <v>44</v>
      </c>
      <c r="D22" s="107"/>
      <c r="E22" s="107"/>
      <c r="F22" s="107"/>
      <c r="G22" s="11" t="s">
        <v>40</v>
      </c>
      <c r="H22" s="12"/>
      <c r="I22" s="12">
        <v>0</v>
      </c>
      <c r="J22" s="9"/>
    </row>
    <row r="23" spans="1:10" x14ac:dyDescent="0.25">
      <c r="A23" s="127" t="s">
        <v>45</v>
      </c>
      <c r="B23" s="128"/>
      <c r="C23" s="104" t="s">
        <v>46</v>
      </c>
      <c r="D23" s="104"/>
      <c r="E23" s="104"/>
      <c r="F23" s="104"/>
      <c r="G23" s="11" t="s">
        <v>40</v>
      </c>
      <c r="H23" s="12"/>
      <c r="I23" s="12"/>
      <c r="J23" s="9"/>
    </row>
    <row r="24" spans="1:10" x14ac:dyDescent="0.25">
      <c r="A24" s="129"/>
      <c r="B24" s="130"/>
      <c r="C24" s="105"/>
      <c r="D24" s="105"/>
      <c r="E24" s="105"/>
      <c r="F24" s="105"/>
      <c r="G24" s="11" t="s">
        <v>12</v>
      </c>
      <c r="H24" s="12"/>
      <c r="I24" s="12"/>
      <c r="J24" s="9"/>
    </row>
    <row r="25" spans="1:10" x14ac:dyDescent="0.25">
      <c r="A25" s="131"/>
      <c r="B25" s="132"/>
      <c r="C25" s="106"/>
      <c r="D25" s="106"/>
      <c r="E25" s="106"/>
      <c r="F25" s="106"/>
      <c r="G25" s="11" t="s">
        <v>13</v>
      </c>
      <c r="H25" s="12"/>
      <c r="I25" s="12"/>
      <c r="J25" s="9"/>
    </row>
    <row r="26" spans="1:10" x14ac:dyDescent="0.25">
      <c r="A26" s="127" t="s">
        <v>47</v>
      </c>
      <c r="B26" s="128"/>
      <c r="C26" s="104" t="s">
        <v>48</v>
      </c>
      <c r="D26" s="104"/>
      <c r="E26" s="104"/>
      <c r="F26" s="104"/>
      <c r="G26" s="11" t="s">
        <v>40</v>
      </c>
      <c r="H26" s="12">
        <v>1725</v>
      </c>
      <c r="I26" s="12">
        <v>28567.539000000001</v>
      </c>
      <c r="J26" s="124" t="s">
        <v>49</v>
      </c>
    </row>
    <row r="27" spans="1:10" x14ac:dyDescent="0.25">
      <c r="A27" s="129"/>
      <c r="B27" s="130"/>
      <c r="C27" s="105"/>
      <c r="D27" s="105"/>
      <c r="E27" s="105"/>
      <c r="F27" s="105"/>
      <c r="G27" s="11" t="s">
        <v>12</v>
      </c>
      <c r="H27" s="12"/>
      <c r="I27" s="12"/>
      <c r="J27" s="125"/>
    </row>
    <row r="28" spans="1:10" x14ac:dyDescent="0.25">
      <c r="A28" s="131"/>
      <c r="B28" s="132"/>
      <c r="C28" s="106"/>
      <c r="D28" s="106"/>
      <c r="E28" s="106"/>
      <c r="F28" s="106"/>
      <c r="G28" s="11" t="s">
        <v>13</v>
      </c>
      <c r="H28" s="12"/>
      <c r="I28" s="12"/>
      <c r="J28" s="126"/>
    </row>
    <row r="29" spans="1:10" x14ac:dyDescent="0.25">
      <c r="A29" s="127" t="s">
        <v>50</v>
      </c>
      <c r="B29" s="128"/>
      <c r="C29" s="104" t="s">
        <v>51</v>
      </c>
      <c r="D29" s="104"/>
      <c r="E29" s="104"/>
      <c r="F29" s="104"/>
      <c r="G29" s="11" t="s">
        <v>40</v>
      </c>
      <c r="H29" s="12"/>
      <c r="I29" s="12"/>
      <c r="J29" s="9"/>
    </row>
    <row r="30" spans="1:10" x14ac:dyDescent="0.25">
      <c r="A30" s="129"/>
      <c r="B30" s="130"/>
      <c r="C30" s="105"/>
      <c r="D30" s="105"/>
      <c r="E30" s="105"/>
      <c r="F30" s="105"/>
      <c r="G30" s="11" t="s">
        <v>12</v>
      </c>
      <c r="H30" s="12"/>
      <c r="I30" s="12"/>
      <c r="J30" s="9"/>
    </row>
    <row r="31" spans="1:10" x14ac:dyDescent="0.25">
      <c r="A31" s="131"/>
      <c r="B31" s="132"/>
      <c r="C31" s="106"/>
      <c r="D31" s="106"/>
      <c r="E31" s="106"/>
      <c r="F31" s="106"/>
      <c r="G31" s="11" t="s">
        <v>13</v>
      </c>
      <c r="H31" s="12"/>
      <c r="I31" s="12"/>
      <c r="J31" s="9"/>
    </row>
    <row r="32" spans="1:10" x14ac:dyDescent="0.25">
      <c r="A32" s="127" t="s">
        <v>52</v>
      </c>
      <c r="B32" s="128"/>
      <c r="C32" s="104" t="s">
        <v>53</v>
      </c>
      <c r="D32" s="104"/>
      <c r="E32" s="104"/>
      <c r="F32" s="104"/>
      <c r="G32" s="11" t="s">
        <v>40</v>
      </c>
      <c r="H32" s="12">
        <v>1675</v>
      </c>
      <c r="I32" s="12">
        <v>1745.9099999999999</v>
      </c>
      <c r="J32" s="9"/>
    </row>
    <row r="33" spans="1:10" x14ac:dyDescent="0.25">
      <c r="A33" s="129"/>
      <c r="B33" s="130"/>
      <c r="C33" s="105"/>
      <c r="D33" s="105"/>
      <c r="E33" s="105"/>
      <c r="F33" s="105"/>
      <c r="G33" s="11" t="s">
        <v>12</v>
      </c>
      <c r="H33" s="12"/>
      <c r="I33" s="12"/>
      <c r="J33" s="9"/>
    </row>
    <row r="34" spans="1:10" x14ac:dyDescent="0.25">
      <c r="A34" s="131"/>
      <c r="B34" s="132"/>
      <c r="C34" s="106"/>
      <c r="D34" s="106"/>
      <c r="E34" s="106"/>
      <c r="F34" s="106"/>
      <c r="G34" s="11" t="s">
        <v>13</v>
      </c>
      <c r="H34" s="12"/>
      <c r="I34" s="12"/>
      <c r="J34" s="9"/>
    </row>
    <row r="35" spans="1:10" x14ac:dyDescent="0.25">
      <c r="A35" s="127" t="s">
        <v>54</v>
      </c>
      <c r="B35" s="128"/>
      <c r="C35" s="104" t="s">
        <v>55</v>
      </c>
      <c r="D35" s="104"/>
      <c r="E35" s="104"/>
      <c r="F35" s="104"/>
      <c r="G35" s="11" t="s">
        <v>40</v>
      </c>
      <c r="H35" s="12">
        <v>0</v>
      </c>
      <c r="I35" s="12">
        <v>1276.922</v>
      </c>
      <c r="J35" s="9"/>
    </row>
    <row r="36" spans="1:10" x14ac:dyDescent="0.25">
      <c r="A36" s="129"/>
      <c r="B36" s="130"/>
      <c r="C36" s="105"/>
      <c r="D36" s="105"/>
      <c r="E36" s="105"/>
      <c r="F36" s="105"/>
      <c r="G36" s="11" t="s">
        <v>12</v>
      </c>
      <c r="H36" s="12"/>
      <c r="I36" s="12"/>
      <c r="J36" s="9"/>
    </row>
    <row r="37" spans="1:10" x14ac:dyDescent="0.25">
      <c r="A37" s="131"/>
      <c r="B37" s="132"/>
      <c r="C37" s="106"/>
      <c r="D37" s="106"/>
      <c r="E37" s="106"/>
      <c r="F37" s="106"/>
      <c r="G37" s="11" t="s">
        <v>13</v>
      </c>
      <c r="H37" s="12"/>
      <c r="I37" s="12"/>
      <c r="J37" s="9"/>
    </row>
    <row r="38" spans="1:10" x14ac:dyDescent="0.25">
      <c r="A38" s="112" t="s">
        <v>56</v>
      </c>
      <c r="B38" s="113"/>
      <c r="C38" s="107" t="s">
        <v>57</v>
      </c>
      <c r="D38" s="107"/>
      <c r="E38" s="107"/>
      <c r="F38" s="107"/>
      <c r="G38" s="11" t="s">
        <v>40</v>
      </c>
      <c r="H38" s="12">
        <v>68524.800000000003</v>
      </c>
      <c r="I38" s="12">
        <v>97722.115999999995</v>
      </c>
      <c r="J38" s="9"/>
    </row>
    <row r="40" spans="1:10" x14ac:dyDescent="0.25">
      <c r="A40" s="7" t="s">
        <v>21</v>
      </c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x14ac:dyDescent="0.25">
      <c r="A42" s="108" t="s">
        <v>58</v>
      </c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33">
    <mergeCell ref="A35:B37"/>
    <mergeCell ref="A26:B28"/>
    <mergeCell ref="A29:B31"/>
    <mergeCell ref="A23:B25"/>
    <mergeCell ref="A19:B21"/>
    <mergeCell ref="A22:B22"/>
    <mergeCell ref="C19:F21"/>
    <mergeCell ref="C32:F34"/>
    <mergeCell ref="J16:J17"/>
    <mergeCell ref="J26:J28"/>
    <mergeCell ref="A32:B34"/>
    <mergeCell ref="A18:B18"/>
    <mergeCell ref="A42:J42"/>
    <mergeCell ref="C38:F38"/>
    <mergeCell ref="A5:J5"/>
    <mergeCell ref="A6:J6"/>
    <mergeCell ref="A7:J7"/>
    <mergeCell ref="A9:J9"/>
    <mergeCell ref="A38:B38"/>
    <mergeCell ref="E12:J12"/>
    <mergeCell ref="C18:F18"/>
    <mergeCell ref="A8:J8"/>
    <mergeCell ref="D13:G13"/>
    <mergeCell ref="D14:G14"/>
    <mergeCell ref="A16:B17"/>
    <mergeCell ref="C16:F17"/>
    <mergeCell ref="G16:G17"/>
    <mergeCell ref="H16:I16"/>
    <mergeCell ref="C35:F37"/>
    <mergeCell ref="C22:F22"/>
    <mergeCell ref="C23:F25"/>
    <mergeCell ref="C26:F28"/>
    <mergeCell ref="C29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2016</vt:lpstr>
      <vt:lpstr>2017</vt:lpstr>
      <vt:lpstr>2018</vt:lpstr>
      <vt:lpstr>прил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2018-10-02T01:39:25Z</dcterms:modified>
</cp:coreProperties>
</file>