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8735" windowHeight="9090"/>
  </bookViews>
  <sheets>
    <sheet name="Расчет НВВ на 2016-2020 гг" sheetId="1" r:id="rId1"/>
  </sheets>
  <definedNames>
    <definedName name="\a">#REF!</definedName>
    <definedName name="\m">#REF!</definedName>
    <definedName name="\n">#REF!</definedName>
    <definedName name="\o">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ęĺ">[0]!ęĺ</definedName>
    <definedName name="ESO_ET">#REF!</definedName>
    <definedName name="ESO_PROT">#REF!,#REF!,#REF!,P1_ESO_PROT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0_SCOPE_FULL_LOAD" hidden="1">#REF!,#REF!,#REF!,#REF!,#REF!,#REF!</definedName>
    <definedName name="P11_SCOPE_FULL_LOAD" hidden="1">#REF!,#REF!,#REF!,#REF!,#REF!</definedName>
    <definedName name="P12_SCOPE_FULL_LOAD" hidden="1">#REF!,#REF!,#REF!,#REF!,#REF!,#REF!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4_SCOPE_FULL_LOAD" hidden="1">#REF!,#REF!,#REF!,#REF!,#REF!,#REF!</definedName>
    <definedName name="P15_SCOPE_FULL_LOAD" hidden="1">#REF!,#REF!,#REF!,#REF!,#REF!,P1_SCOPE_FULL_LOAD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8_SCOPE_FULL_LOAD" hidden="1">#REF!,#REF!,#REF!,#REF!,#REF!,#REF!</definedName>
    <definedName name="P8_SCOPE_NOTIND" hidden="1">#REF!,#REF!,#REF!,#REF!,#REF!,#REF!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#REF!,P1_SCOPE_FLOAD</definedName>
    <definedName name="SCOPE_FORM46_EE1">#REF!</definedName>
    <definedName name="SCOPE_FRML">#REF!,#REF!,P1_SCOPE_FRML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ion">P2_T17_Protection,P3_T17_Protection,P4_T17_Protection,P5_T17_Protection,P6_T17_Protection</definedName>
    <definedName name="T18.1?Data">P1_T18.1?Data,P2_T18.1?Data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TT">#REF!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'Расчет НВВ на 2016-2020 гг'!$A$1:$J$91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25725"/>
</workbook>
</file>

<file path=xl/calcChain.xml><?xml version="1.0" encoding="utf-8"?>
<calcChain xmlns="http://schemas.openxmlformats.org/spreadsheetml/2006/main">
  <c r="E20" i="1"/>
  <c r="E21"/>
  <c r="E37"/>
  <c r="E28"/>
  <c r="F70" l="1"/>
  <c r="G70" s="1"/>
  <c r="H70" s="1"/>
  <c r="E74" l="1"/>
  <c r="F66"/>
  <c r="G66" s="1"/>
  <c r="H66" s="1"/>
  <c r="I66" s="1"/>
  <c r="D79"/>
  <c r="D86" s="1"/>
  <c r="E18"/>
  <c r="E17" s="1"/>
  <c r="E27"/>
  <c r="E23" s="1"/>
  <c r="E44"/>
  <c r="E49"/>
  <c r="E54"/>
  <c r="F54" s="1"/>
  <c r="F9"/>
  <c r="G9"/>
  <c r="H9"/>
  <c r="I9"/>
  <c r="E9"/>
  <c r="E11" s="1"/>
  <c r="J71"/>
  <c r="J73"/>
  <c r="J77"/>
  <c r="J59"/>
  <c r="J83" s="1"/>
  <c r="E59"/>
  <c r="F59"/>
  <c r="G59"/>
  <c r="H59"/>
  <c r="I59"/>
  <c r="D59"/>
  <c r="E83"/>
  <c r="F83"/>
  <c r="G83"/>
  <c r="H83"/>
  <c r="I83"/>
  <c r="D83"/>
  <c r="E68"/>
  <c r="F68" s="1"/>
  <c r="G68" s="1"/>
  <c r="I68" s="1"/>
  <c r="J63"/>
  <c r="J61"/>
  <c r="F7"/>
  <c r="E55" l="1"/>
  <c r="F11"/>
  <c r="F22" s="1"/>
  <c r="E65"/>
  <c r="E79" s="1"/>
  <c r="H68"/>
  <c r="J68" s="1"/>
  <c r="G7"/>
  <c r="G54"/>
  <c r="H54" s="1"/>
  <c r="F67"/>
  <c r="G67" s="1"/>
  <c r="F69"/>
  <c r="G69" s="1"/>
  <c r="E86" l="1"/>
  <c r="F43"/>
  <c r="F29"/>
  <c r="F20"/>
  <c r="F28"/>
  <c r="F21"/>
  <c r="F48"/>
  <c r="F19"/>
  <c r="F65"/>
  <c r="I67"/>
  <c r="H67"/>
  <c r="G11"/>
  <c r="G20" s="1"/>
  <c r="H7"/>
  <c r="H11" s="1"/>
  <c r="I7"/>
  <c r="I11" s="1"/>
  <c r="D5"/>
  <c r="F45"/>
  <c r="F40"/>
  <c r="F37"/>
  <c r="F33"/>
  <c r="F47"/>
  <c r="F50"/>
  <c r="F52"/>
  <c r="G52" s="1"/>
  <c r="F36"/>
  <c r="F32"/>
  <c r="F26"/>
  <c r="G26" s="1"/>
  <c r="I54"/>
  <c r="J54" s="1"/>
  <c r="F42"/>
  <c r="F39"/>
  <c r="F35"/>
  <c r="G35" s="1"/>
  <c r="F31"/>
  <c r="F46"/>
  <c r="F51"/>
  <c r="G51" s="1"/>
  <c r="F53"/>
  <c r="F41"/>
  <c r="F38"/>
  <c r="F34"/>
  <c r="G34" s="1"/>
  <c r="F30"/>
  <c r="G85" l="1"/>
  <c r="G33"/>
  <c r="G38"/>
  <c r="G48"/>
  <c r="G32"/>
  <c r="H32" s="1"/>
  <c r="G37"/>
  <c r="H37" s="1"/>
  <c r="G21"/>
  <c r="H21" s="1"/>
  <c r="G41"/>
  <c r="G46"/>
  <c r="I46" s="1"/>
  <c r="G42"/>
  <c r="I42" s="1"/>
  <c r="G36"/>
  <c r="H36" s="1"/>
  <c r="G47"/>
  <c r="G40"/>
  <c r="I40" s="1"/>
  <c r="G39"/>
  <c r="H39" s="1"/>
  <c r="G53"/>
  <c r="I53" s="1"/>
  <c r="G31"/>
  <c r="G43"/>
  <c r="I43" s="1"/>
  <c r="G29"/>
  <c r="I29" s="1"/>
  <c r="I21"/>
  <c r="H20"/>
  <c r="I20" s="1"/>
  <c r="G19"/>
  <c r="H19" s="1"/>
  <c r="I19" s="1"/>
  <c r="G22"/>
  <c r="H22" s="1"/>
  <c r="I22" s="1"/>
  <c r="G28"/>
  <c r="H28" s="1"/>
  <c r="I28" s="1"/>
  <c r="J67"/>
  <c r="G65"/>
  <c r="I69"/>
  <c r="I65" s="1"/>
  <c r="H69"/>
  <c r="G30"/>
  <c r="I30" s="1"/>
  <c r="F27"/>
  <c r="F49"/>
  <c r="F44"/>
  <c r="F18"/>
  <c r="F17" s="1"/>
  <c r="H30"/>
  <c r="J30" s="1"/>
  <c r="I38"/>
  <c r="H38"/>
  <c r="H53"/>
  <c r="I48"/>
  <c r="H48"/>
  <c r="I31"/>
  <c r="H31"/>
  <c r="I39"/>
  <c r="I26"/>
  <c r="H26"/>
  <c r="I52"/>
  <c r="H52"/>
  <c r="I33"/>
  <c r="J33" s="1"/>
  <c r="H33"/>
  <c r="H40"/>
  <c r="I34"/>
  <c r="H34"/>
  <c r="I41"/>
  <c r="H41"/>
  <c r="I51"/>
  <c r="H51"/>
  <c r="H46"/>
  <c r="I35"/>
  <c r="H35"/>
  <c r="H43"/>
  <c r="I47"/>
  <c r="H47"/>
  <c r="I37"/>
  <c r="D60"/>
  <c r="D84"/>
  <c r="D16"/>
  <c r="E5"/>
  <c r="F25"/>
  <c r="G50"/>
  <c r="H50" s="1"/>
  <c r="G45"/>
  <c r="I32" l="1"/>
  <c r="J32" s="1"/>
  <c r="I36"/>
  <c r="J36" s="1"/>
  <c r="J53"/>
  <c r="J52"/>
  <c r="J38"/>
  <c r="J39"/>
  <c r="J37"/>
  <c r="H29"/>
  <c r="J29" s="1"/>
  <c r="J43"/>
  <c r="H42"/>
  <c r="J42" s="1"/>
  <c r="J40"/>
  <c r="H49"/>
  <c r="J47"/>
  <c r="J35"/>
  <c r="J51"/>
  <c r="J48"/>
  <c r="J69"/>
  <c r="H65"/>
  <c r="J66"/>
  <c r="J62"/>
  <c r="H18"/>
  <c r="H17" s="1"/>
  <c r="G18"/>
  <c r="G17" s="1"/>
  <c r="J41"/>
  <c r="J34"/>
  <c r="J31"/>
  <c r="J20"/>
  <c r="J26"/>
  <c r="G44"/>
  <c r="H45"/>
  <c r="J46"/>
  <c r="E84"/>
  <c r="E60"/>
  <c r="E16"/>
  <c r="F5"/>
  <c r="G49"/>
  <c r="I50"/>
  <c r="I49" s="1"/>
  <c r="J22"/>
  <c r="J21"/>
  <c r="J28"/>
  <c r="G27"/>
  <c r="I45"/>
  <c r="I44" s="1"/>
  <c r="G25"/>
  <c r="H25" s="1"/>
  <c r="H24" s="1"/>
  <c r="F24"/>
  <c r="F23" s="1"/>
  <c r="F55" s="1"/>
  <c r="H27" l="1"/>
  <c r="H23" s="1"/>
  <c r="J65"/>
  <c r="J19"/>
  <c r="I18"/>
  <c r="I17" s="1"/>
  <c r="J17" s="1"/>
  <c r="J49"/>
  <c r="J45"/>
  <c r="J50"/>
  <c r="H44"/>
  <c r="J44" s="1"/>
  <c r="F60"/>
  <c r="F84"/>
  <c r="F16"/>
  <c r="G5"/>
  <c r="J70"/>
  <c r="G24"/>
  <c r="I25"/>
  <c r="I24" s="1"/>
  <c r="I27"/>
  <c r="J27" l="1"/>
  <c r="H55"/>
  <c r="J24"/>
  <c r="J25"/>
  <c r="J18"/>
  <c r="G84"/>
  <c r="G60"/>
  <c r="G16"/>
  <c r="H5"/>
  <c r="G23"/>
  <c r="G55" s="1"/>
  <c r="I23"/>
  <c r="I55" s="1"/>
  <c r="J23" l="1"/>
  <c r="J55" s="1"/>
  <c r="H60"/>
  <c r="H84"/>
  <c r="I5"/>
  <c r="H16"/>
  <c r="J78" l="1"/>
  <c r="I84"/>
  <c r="I60"/>
  <c r="I16"/>
  <c r="J75" l="1"/>
  <c r="F74"/>
  <c r="F79" s="1"/>
  <c r="H74"/>
  <c r="I74"/>
  <c r="G74"/>
  <c r="I79" l="1"/>
  <c r="I86" s="1"/>
  <c r="I87" s="1"/>
  <c r="G79"/>
  <c r="G86" s="1"/>
  <c r="G87" s="1"/>
  <c r="H79"/>
  <c r="H86" s="1"/>
  <c r="H87" s="1"/>
  <c r="J74"/>
  <c r="J76"/>
  <c r="J72" l="1"/>
  <c r="J79" s="1"/>
  <c r="J86" s="1"/>
  <c r="J87" s="1"/>
  <c r="F86"/>
  <c r="F87" s="1"/>
</calcChain>
</file>

<file path=xl/comments1.xml><?xml version="1.0" encoding="utf-8"?>
<comments xmlns="http://schemas.openxmlformats.org/spreadsheetml/2006/main">
  <authors>
    <author>Дьяченко</author>
  </authors>
  <commentList>
    <comment ref="D22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данные по бух.балансу за 2012г</t>
        </r>
      </text>
    </comment>
    <comment ref="D24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 по факту 9 мес 2013 г 23 522</t>
        </r>
      </text>
    </comment>
    <comment ref="D43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</t>
        </r>
      </text>
    </comment>
  </commentList>
</comments>
</file>

<file path=xl/sharedStrings.xml><?xml version="1.0" encoding="utf-8"?>
<sst xmlns="http://schemas.openxmlformats.org/spreadsheetml/2006/main" count="225" uniqueCount="150">
  <si>
    <t>Расчёт коэффициента индексации</t>
  </si>
  <si>
    <t>№ п/п</t>
  </si>
  <si>
    <t>Показатели</t>
  </si>
  <si>
    <t>Единица измерения</t>
  </si>
  <si>
    <t>2017 год план</t>
  </si>
  <si>
    <t>2018 год план</t>
  </si>
  <si>
    <t>1.1</t>
  </si>
  <si>
    <t>%</t>
  </si>
  <si>
    <t>1.2</t>
  </si>
  <si>
    <t>индекс эффективности операционных расходов</t>
  </si>
  <si>
    <t>1.3</t>
  </si>
  <si>
    <t>количество активов</t>
  </si>
  <si>
    <t>у.е.</t>
  </si>
  <si>
    <t>1.4</t>
  </si>
  <si>
    <t>индекс изменения количества активов</t>
  </si>
  <si>
    <t>1.5</t>
  </si>
  <si>
    <t>коэффициент эластичности затрат по росту активов</t>
  </si>
  <si>
    <t>1.6</t>
  </si>
  <si>
    <t>итого коэффициент индексации</t>
  </si>
  <si>
    <t>Расчёт подконтрольных расходов</t>
  </si>
  <si>
    <t>2.1</t>
  </si>
  <si>
    <t>Материальные затраты</t>
  </si>
  <si>
    <t>тыс.руб.</t>
  </si>
  <si>
    <t>2.1.1</t>
  </si>
  <si>
    <t>Вспомогательные материалы</t>
  </si>
  <si>
    <t>2.1.1.1</t>
  </si>
  <si>
    <t>ГСМ</t>
  </si>
  <si>
    <t>2.1.1.2</t>
  </si>
  <si>
    <t>прочие вспомогательные материалы</t>
  </si>
  <si>
    <t>2.1.3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</si>
  <si>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</si>
  <si>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2.2</t>
  </si>
  <si>
    <t>Расходы на оплату труда</t>
  </si>
  <si>
    <t>2.3</t>
  </si>
  <si>
    <t>Прочие расходы, всего, в т.ч.:</t>
  </si>
  <si>
    <t>2.3.1</t>
  </si>
  <si>
    <t>Ремонт основных фондов, в т.ч.:</t>
  </si>
  <si>
    <t>2.3.1.1</t>
  </si>
  <si>
    <t xml:space="preserve">работы и услуги производственного характера </t>
  </si>
  <si>
    <t>2.3.1.2</t>
  </si>
  <si>
    <t>вспомогательные материалы</t>
  </si>
  <si>
    <t>2.3.2</t>
  </si>
  <si>
    <t>Работы и услуги непроизводственного характера</t>
  </si>
  <si>
    <t>2.3.2.1</t>
  </si>
  <si>
    <t>Услуги связи</t>
  </si>
  <si>
    <t>2.3.2.2</t>
  </si>
  <si>
    <t>Расходы на охрану и пожарную безопасность</t>
  </si>
  <si>
    <t>2.3.2.3</t>
  </si>
  <si>
    <t>Расходы на услуги коммунального хозяйства</t>
  </si>
  <si>
    <t>2.3.2.4</t>
  </si>
  <si>
    <t>Расходы на юридические услуги</t>
  </si>
  <si>
    <t>2.3.2.5</t>
  </si>
  <si>
    <t>Расходы на информационные услуги</t>
  </si>
  <si>
    <t>2.3.2.6</t>
  </si>
  <si>
    <t>Расходы на консультационные услуги</t>
  </si>
  <si>
    <t>2.3.2.7</t>
  </si>
  <si>
    <t>Расходы на аудиторские услуги</t>
  </si>
  <si>
    <t>2.3.2.8</t>
  </si>
  <si>
    <t>Расходы на сертификацию</t>
  </si>
  <si>
    <t>2.3.2.9</t>
  </si>
  <si>
    <t>Транспортные услуги</t>
  </si>
  <si>
    <t>2.3.2.10</t>
  </si>
  <si>
    <t>Расходы на обеспечение нормальных условий труда и мер по технике безопасности</t>
  </si>
  <si>
    <t>2.3.2.11</t>
  </si>
  <si>
    <t>Расходы на командировки и представительские</t>
  </si>
  <si>
    <t>2.3.2.12</t>
  </si>
  <si>
    <t>Расходы на подготовку кадров</t>
  </si>
  <si>
    <t>2.3.2.13</t>
  </si>
  <si>
    <t>Расходы на страхование</t>
  </si>
  <si>
    <t>2.3.2.14</t>
  </si>
  <si>
    <t>Целевые средства на НИОКР</t>
  </si>
  <si>
    <t>2.3.2.15</t>
  </si>
  <si>
    <t>Содержание управляющей компании</t>
  </si>
  <si>
    <t>2.3.2.16</t>
  </si>
  <si>
    <t>Другие прочие подконтрольные расходы</t>
  </si>
  <si>
    <t>3</t>
  </si>
  <si>
    <t>Внереализационные расходы</t>
  </si>
  <si>
    <t>3.1</t>
  </si>
  <si>
    <t>Расходы на услуги банков</t>
  </si>
  <si>
    <t>3.2</t>
  </si>
  <si>
    <t>% за пользование кредитом</t>
  </si>
  <si>
    <t>3.3</t>
  </si>
  <si>
    <t>расходы на формирование резервов по сомнительным долгам</t>
  </si>
  <si>
    <t>3.4</t>
  </si>
  <si>
    <t>Другие обоснованные внереализационные расходы</t>
  </si>
  <si>
    <t>4</t>
  </si>
  <si>
    <t>Расходы, не учитываемые в целях налогообложения</t>
  </si>
  <si>
    <t>4.1</t>
  </si>
  <si>
    <t>Дивиденды</t>
  </si>
  <si>
    <t>4.2</t>
  </si>
  <si>
    <t>Денежные выплаты социального характера (по коллективному договору)</t>
  </si>
  <si>
    <t>4.3</t>
  </si>
  <si>
    <t>Резервный фонд</t>
  </si>
  <si>
    <t>4.4</t>
  </si>
  <si>
    <t>Прочие расходы из прибыли</t>
  </si>
  <si>
    <t>ИТОГО подконтрольные расходы</t>
  </si>
  <si>
    <t>Расчёт неподконтрольных расходов</t>
  </si>
  <si>
    <t>Оплата услуг ОАО "ФСК ЕЭС"</t>
  </si>
  <si>
    <t>Электроэнергия на хоз. нужды</t>
  </si>
  <si>
    <t>Теплоэнергия</t>
  </si>
  <si>
    <t>Налоги, всего, в т.ч.:</t>
  </si>
  <si>
    <t>плата за землю</t>
  </si>
  <si>
    <t>транспортный налог</t>
  </si>
  <si>
    <t>Прочие налоги и сборы</t>
  </si>
  <si>
    <t>Налог на имущество</t>
  </si>
  <si>
    <t>Отчисления на социальные нужды</t>
  </si>
  <si>
    <t>Другие прочие неподконтрольные расходы</t>
  </si>
  <si>
    <t>Налог на прибыль</t>
  </si>
  <si>
    <t>Выпадающие доходы от технологического присоединения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</si>
  <si>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</si>
  <si>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</si>
  <si>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</si>
  <si>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заёмных средств</t>
  </si>
  <si>
    <t>Капитальные вложения</t>
  </si>
  <si>
    <t>ИТОГО неподконтрольных расходов</t>
  </si>
  <si>
    <t xml:space="preserve">Расходы, связанные с компенсацией незапланированных расходов / полученный избыток </t>
  </si>
  <si>
    <t>7</t>
  </si>
  <si>
    <t>Необходимая валовая выручка, всего</t>
  </si>
  <si>
    <t>2016 год план</t>
  </si>
  <si>
    <t>2019 год план</t>
  </si>
  <si>
    <t>2020 год план</t>
  </si>
  <si>
    <t>Итого  2016-2020</t>
  </si>
  <si>
    <t>5</t>
  </si>
  <si>
    <t>6.1</t>
  </si>
  <si>
    <t>6.2</t>
  </si>
  <si>
    <t>6.3</t>
  </si>
  <si>
    <t>6.4</t>
  </si>
  <si>
    <t>6.4.1</t>
  </si>
  <si>
    <t>6.4.2</t>
  </si>
  <si>
    <t>6.4.3</t>
  </si>
  <si>
    <t>6.4.4</t>
  </si>
  <si>
    <t>6.5</t>
  </si>
  <si>
    <t>6.6</t>
  </si>
  <si>
    <t>6.7</t>
  </si>
  <si>
    <t>6.8</t>
  </si>
  <si>
    <t>6.9</t>
  </si>
  <si>
    <t>6.9.1</t>
  </si>
  <si>
    <t>6.9.2</t>
  </si>
  <si>
    <t>6.10</t>
  </si>
  <si>
    <t>6.11</t>
  </si>
  <si>
    <t>8</t>
  </si>
  <si>
    <t>Долгосрочный период регулирования 2016-2020 гг</t>
  </si>
  <si>
    <t>Базовый период</t>
  </si>
  <si>
    <t>Плата за аренду имущества и лизинг, всего</t>
  </si>
  <si>
    <t>в том числе аренда объектов электро-</t>
  </si>
  <si>
    <t>6.3.1</t>
  </si>
  <si>
    <t>инфляция (прогноз показателя ИПЦ)</t>
  </si>
  <si>
    <t>Расчет расходов  НВВ ООО ЭСК "Энергия" на 2016 год</t>
  </si>
  <si>
    <t>2016 год(план)</t>
  </si>
  <si>
    <t>Директор ООО ЭСК "Энергия"                                                А.Д. Тимофеев</t>
  </si>
</sst>
</file>

<file path=xl/styles.xml><?xml version="1.0" encoding="utf-8"?>
<styleSheet xmlns="http://schemas.openxmlformats.org/spreadsheetml/2006/main">
  <numFmts count="2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_р_._-;\-* #,##0_р_._-;_-* &quot;-&quot;??_р_._-;_-@_-"/>
    <numFmt numFmtId="168" formatCode="0.0%"/>
    <numFmt numFmtId="169" formatCode="0.0%_);\(0.0%\)"/>
    <numFmt numFmtId="170" formatCode="#,##0_);[Red]\(#,##0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0.0"/>
    <numFmt numFmtId="184" formatCode="_-* #,##0\ _р_._-;\-* #,##0\ _р_._-;_-* &quot;-&quot;\ _р_._-;_-@_-"/>
    <numFmt numFmtId="185" formatCode="_-* #,##0.00\ _р_._-;\-* #,##0.00\ _р_._-;_-* &quot;-&quot;??\ _р_._-;_-@_-"/>
  </numFmts>
  <fonts count="66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9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i/>
      <sz val="12"/>
      <name val="Tahoma"/>
      <family val="2"/>
      <charset val="204"/>
    </font>
    <font>
      <u/>
      <sz val="10"/>
      <color indexed="12"/>
      <name val="Times New Roman Cyr"/>
      <charset val="204"/>
    </font>
    <font>
      <b/>
      <i/>
      <u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Helv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color indexed="8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9">
    <xf numFmtId="0" fontId="0" fillId="0" borderId="0"/>
    <xf numFmtId="0" fontId="1" fillId="0" borderId="0"/>
    <xf numFmtId="0" fontId="6" fillId="0" borderId="2" applyBorder="0">
      <alignment horizontal="center" vertical="center" wrapText="1"/>
    </xf>
    <xf numFmtId="0" fontId="7" fillId="0" borderId="0" applyBorder="0">
      <alignment horizontal="center" vertical="center" wrapText="1"/>
    </xf>
    <xf numFmtId="9" fontId="1" fillId="0" borderId="0" applyFont="0" applyFill="0" applyBorder="0" applyAlignment="0" applyProtection="0"/>
    <xf numFmtId="4" fontId="3" fillId="3" borderId="0" applyBorder="0">
      <alignment horizontal="right"/>
    </xf>
    <xf numFmtId="0" fontId="9" fillId="0" borderId="0" applyNumberFormat="0" applyFill="0" applyBorder="0" applyAlignment="0" applyProtection="0">
      <alignment vertical="top"/>
      <protection locked="0"/>
    </xf>
    <xf numFmtId="4" fontId="3" fillId="3" borderId="0" applyFont="0" applyBorder="0">
      <alignment horizontal="right"/>
    </xf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4" fontId="3" fillId="3" borderId="0" applyBorder="0">
      <alignment horizontal="right"/>
    </xf>
    <xf numFmtId="165" fontId="2" fillId="0" borderId="0" applyFont="0" applyFill="0" applyBorder="0" applyAlignment="0" applyProtection="0"/>
    <xf numFmtId="168" fontId="15" fillId="0" borderId="0">
      <alignment vertical="top"/>
    </xf>
    <xf numFmtId="168" fontId="16" fillId="0" borderId="0">
      <alignment vertical="top"/>
    </xf>
    <xf numFmtId="169" fontId="16" fillId="4" borderId="0">
      <alignment vertical="top"/>
    </xf>
    <xf numFmtId="168" fontId="16" fillId="3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170" fontId="15" fillId="0" borderId="0">
      <alignment vertical="top"/>
    </xf>
    <xf numFmtId="0" fontId="17" fillId="0" borderId="0"/>
    <xf numFmtId="0" fontId="17" fillId="0" borderId="0"/>
    <xf numFmtId="0" fontId="17" fillId="0" borderId="0"/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5">
      <protection locked="0"/>
    </xf>
    <xf numFmtId="164" fontId="18" fillId="0" borderId="0">
      <protection locked="0"/>
    </xf>
    <xf numFmtId="164" fontId="18" fillId="0" borderId="0">
      <protection locked="0"/>
    </xf>
    <xf numFmtId="164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1" fontId="23" fillId="0" borderId="6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5" fillId="23" borderId="7" applyNumberFormat="0" applyAlignment="0" applyProtection="0"/>
    <xf numFmtId="0" fontId="26" fillId="24" borderId="8" applyNumberFormat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29" fillId="25" borderId="6"/>
    <xf numFmtId="176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70" fontId="32" fillId="0" borderId="0">
      <alignment vertical="top"/>
    </xf>
    <xf numFmtId="17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35" fillId="7" borderId="0" applyNumberFormat="0" applyBorder="0" applyAlignment="0" applyProtection="0"/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170" fontId="40" fillId="0" borderId="0">
      <alignment vertical="top"/>
    </xf>
    <xf numFmtId="171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10" borderId="7" applyNumberFormat="0" applyAlignment="0" applyProtection="0"/>
    <xf numFmtId="170" fontId="16" fillId="0" borderId="0">
      <alignment vertical="top"/>
    </xf>
    <xf numFmtId="170" fontId="16" fillId="4" borderId="0">
      <alignment vertical="top"/>
    </xf>
    <xf numFmtId="180" fontId="16" fillId="3" borderId="0">
      <alignment vertical="top"/>
    </xf>
    <xf numFmtId="0" fontId="44" fillId="0" borderId="10" applyNumberFormat="0" applyFill="0" applyAlignment="0" applyProtection="0"/>
    <xf numFmtId="0" fontId="45" fillId="26" borderId="0" applyNumberFormat="0" applyBorder="0" applyAlignment="0" applyProtection="0"/>
    <xf numFmtId="0" fontId="1" fillId="0" borderId="0"/>
    <xf numFmtId="0" fontId="46" fillId="0" borderId="0"/>
    <xf numFmtId="0" fontId="20" fillId="27" borderId="11" applyNumberFormat="0" applyFont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7" fillId="23" borderId="12" applyNumberFormat="0" applyAlignment="0" applyProtection="0"/>
    <xf numFmtId="0" fontId="48" fillId="0" borderId="0" applyNumberFormat="0">
      <alignment horizontal="left"/>
    </xf>
    <xf numFmtId="4" fontId="49" fillId="28" borderId="12" applyNumberFormat="0" applyProtection="0">
      <alignment vertical="center"/>
    </xf>
    <xf numFmtId="4" fontId="50" fillId="28" borderId="12" applyNumberFormat="0" applyProtection="0">
      <alignment vertical="center"/>
    </xf>
    <xf numFmtId="4" fontId="49" fillId="28" borderId="12" applyNumberFormat="0" applyProtection="0">
      <alignment horizontal="left" vertical="center" indent="1"/>
    </xf>
    <xf numFmtId="4" fontId="49" fillId="28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4" fontId="49" fillId="30" borderId="12" applyNumberFormat="0" applyProtection="0">
      <alignment horizontal="right" vertical="center"/>
    </xf>
    <xf numFmtId="4" fontId="49" fillId="31" borderId="12" applyNumberFormat="0" applyProtection="0">
      <alignment horizontal="right" vertical="center"/>
    </xf>
    <xf numFmtId="4" fontId="49" fillId="32" borderId="12" applyNumberFormat="0" applyProtection="0">
      <alignment horizontal="right" vertical="center"/>
    </xf>
    <xf numFmtId="4" fontId="49" fillId="33" borderId="12" applyNumberFormat="0" applyProtection="0">
      <alignment horizontal="right" vertical="center"/>
    </xf>
    <xf numFmtId="4" fontId="49" fillId="34" borderId="12" applyNumberFormat="0" applyProtection="0">
      <alignment horizontal="right" vertical="center"/>
    </xf>
    <xf numFmtId="4" fontId="49" fillId="35" borderId="12" applyNumberFormat="0" applyProtection="0">
      <alignment horizontal="right" vertical="center"/>
    </xf>
    <xf numFmtId="4" fontId="49" fillId="36" borderId="12" applyNumberFormat="0" applyProtection="0">
      <alignment horizontal="right" vertical="center"/>
    </xf>
    <xf numFmtId="4" fontId="49" fillId="37" borderId="12" applyNumberFormat="0" applyProtection="0">
      <alignment horizontal="right" vertical="center"/>
    </xf>
    <xf numFmtId="4" fontId="49" fillId="38" borderId="12" applyNumberFormat="0" applyProtection="0">
      <alignment horizontal="right" vertical="center"/>
    </xf>
    <xf numFmtId="4" fontId="51" fillId="39" borderId="12" applyNumberFormat="0" applyProtection="0">
      <alignment horizontal="left" vertical="center" indent="1"/>
    </xf>
    <xf numFmtId="4" fontId="49" fillId="40" borderId="13" applyNumberFormat="0" applyProtection="0">
      <alignment horizontal="left" vertical="center" indent="1"/>
    </xf>
    <xf numFmtId="4" fontId="52" fillId="41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4" fontId="53" fillId="40" borderId="12" applyNumberFormat="0" applyProtection="0">
      <alignment horizontal="left" vertical="center" indent="1"/>
    </xf>
    <xf numFmtId="4" fontId="53" fillId="42" borderId="12" applyNumberFormat="0" applyProtection="0">
      <alignment horizontal="left" vertical="center" indent="1"/>
    </xf>
    <xf numFmtId="0" fontId="27" fillId="42" borderId="12" applyNumberFormat="0" applyProtection="0">
      <alignment horizontal="left" vertical="center" indent="1"/>
    </xf>
    <xf numFmtId="0" fontId="27" fillId="42" borderId="12" applyNumberFormat="0" applyProtection="0">
      <alignment horizontal="left" vertical="center" indent="1"/>
    </xf>
    <xf numFmtId="0" fontId="27" fillId="43" borderId="12" applyNumberFormat="0" applyProtection="0">
      <alignment horizontal="left" vertical="center" indent="1"/>
    </xf>
    <xf numFmtId="0" fontId="27" fillId="43" borderId="12" applyNumberFormat="0" applyProtection="0">
      <alignment horizontal="left" vertical="center" indent="1"/>
    </xf>
    <xf numFmtId="0" fontId="27" fillId="4" borderId="12" applyNumberFormat="0" applyProtection="0">
      <alignment horizontal="left" vertical="center" indent="1"/>
    </xf>
    <xf numFmtId="0" fontId="27" fillId="4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1" fillId="0" borderId="0"/>
    <xf numFmtId="4" fontId="49" fillId="44" borderId="12" applyNumberFormat="0" applyProtection="0">
      <alignment vertical="center"/>
    </xf>
    <xf numFmtId="4" fontId="50" fillId="44" borderId="12" applyNumberFormat="0" applyProtection="0">
      <alignment vertical="center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0" borderId="12" applyNumberFormat="0" applyProtection="0">
      <alignment horizontal="right" vertical="center"/>
    </xf>
    <xf numFmtId="4" fontId="50" fillId="40" borderId="12" applyNumberFormat="0" applyProtection="0">
      <alignment horizontal="right" vertical="center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54" fillId="0" borderId="0"/>
    <xf numFmtId="4" fontId="55" fillId="40" borderId="12" applyNumberFormat="0" applyProtection="0">
      <alignment horizontal="right" vertical="center"/>
    </xf>
    <xf numFmtId="170" fontId="56" fillId="45" borderId="0">
      <alignment horizontal="right" vertical="top"/>
    </xf>
    <xf numFmtId="0" fontId="57" fillId="0" borderId="0" applyNumberFormat="0" applyFill="0" applyBorder="0" applyAlignment="0" applyProtection="0"/>
    <xf numFmtId="0" fontId="28" fillId="0" borderId="14" applyNumberFormat="0" applyFont="0" applyFill="0" applyAlignment="0" applyProtection="0"/>
    <xf numFmtId="0" fontId="58" fillId="0" borderId="0" applyNumberFormat="0" applyFill="0" applyBorder="0" applyAlignment="0" applyProtection="0"/>
    <xf numFmtId="171" fontId="23" fillId="0" borderId="6">
      <protection locked="0"/>
    </xf>
    <xf numFmtId="171" fontId="29" fillId="25" borderId="6"/>
    <xf numFmtId="4" fontId="3" fillId="28" borderId="1" applyBorder="0">
      <alignment horizontal="right"/>
    </xf>
    <xf numFmtId="49" fontId="59" fillId="0" borderId="0" applyBorder="0">
      <alignment vertical="center"/>
    </xf>
    <xf numFmtId="3" fontId="29" fillId="0" borderId="1" applyBorder="0">
      <alignment vertical="center"/>
    </xf>
    <xf numFmtId="0" fontId="60" fillId="3" borderId="0" applyFill="0">
      <alignment wrapText="1"/>
    </xf>
    <xf numFmtId="0" fontId="61" fillId="0" borderId="0">
      <alignment horizontal="center" vertical="top" wrapText="1"/>
    </xf>
    <xf numFmtId="0" fontId="62" fillId="0" borderId="0">
      <alignment horizontal="centerContinuous" vertical="center" wrapText="1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83" fontId="63" fillId="28" borderId="15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0" borderId="0"/>
    <xf numFmtId="170" fontId="15" fillId="0" borderId="0">
      <alignment vertical="top"/>
    </xf>
    <xf numFmtId="3" fontId="64" fillId="0" borderId="0"/>
    <xf numFmtId="49" fontId="60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46" borderId="4" applyBorder="0">
      <alignment horizontal="right"/>
    </xf>
    <xf numFmtId="4" fontId="3" fillId="3" borderId="1" applyFont="0" applyBorder="0">
      <alignment horizontal="right"/>
    </xf>
    <xf numFmtId="166" fontId="1" fillId="0" borderId="1" applyFont="0" applyFill="0" applyBorder="0" applyProtection="0">
      <alignment horizontal="center" vertical="center"/>
    </xf>
    <xf numFmtId="164" fontId="18" fillId="0" borderId="0">
      <protection locked="0"/>
    </xf>
    <xf numFmtId="0" fontId="23" fillId="0" borderId="1" applyBorder="0">
      <alignment horizontal="center" vertical="center" wrapText="1"/>
    </xf>
  </cellStyleXfs>
  <cellXfs count="77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center" wrapText="1"/>
    </xf>
    <xf numFmtId="4" fontId="4" fillId="2" borderId="1" xfId="4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4" applyNumberFormat="1" applyFont="1" applyFill="1" applyBorder="1" applyAlignment="1" applyProtection="1">
      <alignment horizontal="right" vertical="center"/>
    </xf>
    <xf numFmtId="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 applyProtection="1">
      <alignment vertical="center" wrapText="1"/>
    </xf>
    <xf numFmtId="4" fontId="4" fillId="2" borderId="1" xfId="5" applyNumberFormat="1" applyFont="1" applyFill="1" applyBorder="1" applyAlignment="1" applyProtection="1">
      <alignment horizontal="right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/>
    </xf>
    <xf numFmtId="166" fontId="4" fillId="2" borderId="0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4" fontId="4" fillId="2" borderId="1" xfId="7" applyNumberFormat="1" applyFont="1" applyFill="1" applyBorder="1" applyAlignment="1" applyProtection="1">
      <alignment horizontal="right" vertical="center"/>
    </xf>
    <xf numFmtId="4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5" applyNumberFormat="1" applyFont="1" applyFill="1" applyBorder="1" applyAlignment="1" applyProtection="1">
      <alignment horizontal="right" vertical="center"/>
      <protection locked="0"/>
    </xf>
    <xf numFmtId="4" fontId="4" fillId="2" borderId="1" xfId="7" applyNumberFormat="1" applyFont="1" applyFill="1" applyBorder="1" applyAlignment="1" applyProtection="1">
      <alignment horizontal="right" vertical="center"/>
      <protection locked="0"/>
    </xf>
    <xf numFmtId="0" fontId="11" fillId="2" borderId="1" xfId="6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7" fontId="4" fillId="2" borderId="0" xfId="8" applyNumberFormat="1" applyFont="1" applyFill="1" applyBorder="1" applyAlignment="1" applyProtection="1">
      <alignment vertical="center"/>
    </xf>
    <xf numFmtId="0" fontId="4" fillId="2" borderId="0" xfId="9" applyNumberFormat="1" applyFont="1" applyFill="1" applyBorder="1" applyAlignment="1" applyProtection="1">
      <alignment horizontal="left" vertical="center" wrapText="1"/>
    </xf>
    <xf numFmtId="49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0" applyFont="1" applyFill="1" applyBorder="1" applyAlignment="1" applyProtection="1">
      <alignment vertical="center" wrapText="1"/>
    </xf>
    <xf numFmtId="0" fontId="5" fillId="2" borderId="1" xfId="10" applyFont="1" applyFill="1" applyBorder="1" applyAlignment="1" applyProtection="1">
      <alignment horizontal="center" vertical="center" wrapText="1"/>
    </xf>
    <xf numFmtId="4" fontId="4" fillId="2" borderId="1" xfId="1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4" applyNumberFormat="1" applyFont="1" applyFill="1" applyBorder="1" applyAlignment="1" applyProtection="1">
      <alignment horizontal="right" vertical="center"/>
    </xf>
    <xf numFmtId="4" fontId="5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1" applyNumberFormat="1" applyFont="1" applyFill="1" applyBorder="1" applyAlignment="1" applyProtection="1">
      <alignment horizontal="right" vertical="center" wrapText="1"/>
    </xf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5" applyNumberFormat="1" applyFont="1" applyFill="1" applyBorder="1" applyAlignment="1" applyProtection="1">
      <alignment horizontal="right" vertical="center"/>
      <protection locked="0"/>
    </xf>
    <xf numFmtId="4" fontId="5" fillId="2" borderId="1" xfId="7" applyNumberFormat="1" applyFont="1" applyFill="1" applyBorder="1" applyAlignment="1" applyProtection="1">
      <alignment horizontal="right" vertical="center"/>
    </xf>
    <xf numFmtId="4" fontId="5" fillId="2" borderId="1" xfId="7" applyNumberFormat="1" applyFont="1" applyFill="1" applyBorder="1" applyAlignment="1" applyProtection="1">
      <alignment horizontal="right" vertical="center"/>
      <protection locked="0"/>
    </xf>
    <xf numFmtId="167" fontId="5" fillId="2" borderId="0" xfId="8" applyNumberFormat="1" applyFont="1" applyFill="1" applyBorder="1" applyAlignment="1" applyProtection="1">
      <alignment vertical="center"/>
    </xf>
    <xf numFmtId="166" fontId="5" fillId="2" borderId="0" xfId="1" applyNumberFormat="1" applyFont="1" applyFill="1" applyBorder="1" applyAlignment="1" applyProtection="1">
      <alignment vertical="center"/>
    </xf>
    <xf numFmtId="4" fontId="5" fillId="2" borderId="1" xfId="11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" fontId="5" fillId="2" borderId="0" xfId="5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 indent="2"/>
    </xf>
    <xf numFmtId="49" fontId="65" fillId="0" borderId="11" xfId="0" applyNumberFormat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4" fillId="2" borderId="19" xfId="2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9" applyNumberFormat="1" applyFont="1" applyFill="1" applyBorder="1" applyAlignment="1" applyProtection="1">
      <alignment horizontal="left" vertical="center"/>
    </xf>
  </cellXfs>
  <cellStyles count="189">
    <cellStyle name="%" xfId="13"/>
    <cellStyle name="%_Inputs" xfId="14"/>
    <cellStyle name="%_Inputs (const)" xfId="15"/>
    <cellStyle name="%_Inputs Co" xfId="16"/>
    <cellStyle name="_Model_RAB Мой" xfId="17"/>
    <cellStyle name="_Model_RAB_MRSK_svod" xfId="18"/>
    <cellStyle name="_выручка по присоединениям2" xfId="19"/>
    <cellStyle name="_Исходные данные для модели" xfId="20"/>
    <cellStyle name="_МОДЕЛЬ_1 (2)" xfId="21"/>
    <cellStyle name="_НВВ 2009 постатейно свод по филиалам_09_02_09" xfId="22"/>
    <cellStyle name="_НВВ 2009 постатейно свод по филиалам_для Валентина" xfId="23"/>
    <cellStyle name="_Омск" xfId="24"/>
    <cellStyle name="_пр 5 тариф RAB" xfId="25"/>
    <cellStyle name="_Предожение _ДБП_2009 г ( согласованные БП)  (2)" xfId="26"/>
    <cellStyle name="_Приложение МТС-3-КС" xfId="27"/>
    <cellStyle name="_Приложение-МТС--2-1" xfId="28"/>
    <cellStyle name="_Расчет RAB_22072008" xfId="29"/>
    <cellStyle name="_Расчет RAB_Лен и МОЭСК_с 2010 года_14.04.2009_со сглаж_version 3.0_без ФСК" xfId="30"/>
    <cellStyle name="_Свод по ИПР (2)" xfId="31"/>
    <cellStyle name="_таблицы для расчетов28-04-08_2006-2009_прибыль корр_по ИА" xfId="32"/>
    <cellStyle name="_таблицы для расчетов28-04-08_2006-2009с ИА" xfId="33"/>
    <cellStyle name="_Форма 6  РТК.xls(отчет по Адр пр. ЛО)" xfId="34"/>
    <cellStyle name="_Формат разбивки по МРСК_РСК" xfId="35"/>
    <cellStyle name="_Формат_для Согласования" xfId="36"/>
    <cellStyle name="”ќђќ‘ћ‚›‰" xfId="38"/>
    <cellStyle name="”љ‘ђћ‚ђќќ›‰" xfId="39"/>
    <cellStyle name="„…ќ…†ќ›‰" xfId="40"/>
    <cellStyle name="‡ђѓћ‹ћ‚ћљ1" xfId="41"/>
    <cellStyle name="‡ђѓћ‹ћ‚ћљ2" xfId="42"/>
    <cellStyle name="’ћѓћ‚›‰" xfId="37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Ăčďĺđńńűëęŕ" xfId="67"/>
    <cellStyle name="Áĺççŕůčňíűé" xfId="68"/>
    <cellStyle name="Äĺíĺćíűé [0]_(ňŕá 3č)" xfId="69"/>
    <cellStyle name="Äĺíĺćíűé_(ňŕá 3č)" xfId="70"/>
    <cellStyle name="Bad" xfId="71"/>
    <cellStyle name="Calculation" xfId="72"/>
    <cellStyle name="Check Cell" xfId="73"/>
    <cellStyle name="Comma [0]_laroux" xfId="74"/>
    <cellStyle name="Comma_laroux" xfId="75"/>
    <cellStyle name="Comma0" xfId="76"/>
    <cellStyle name="Çŕůčňíűé" xfId="77"/>
    <cellStyle name="Currency [0]" xfId="78"/>
    <cellStyle name="Currency_laroux" xfId="79"/>
    <cellStyle name="Currency0" xfId="80"/>
    <cellStyle name="Date" xfId="81"/>
    <cellStyle name="Dates" xfId="82"/>
    <cellStyle name="E-mail" xfId="83"/>
    <cellStyle name="Euro" xfId="84"/>
    <cellStyle name="Explanatory Text" xfId="85"/>
    <cellStyle name="Fixed" xfId="86"/>
    <cellStyle name="Good" xfId="87"/>
    <cellStyle name="Heading" xfId="88"/>
    <cellStyle name="Heading 1" xfId="89"/>
    <cellStyle name="Heading 2" xfId="90"/>
    <cellStyle name="Heading 3" xfId="91"/>
    <cellStyle name="Heading 4" xfId="92"/>
    <cellStyle name="Heading2" xfId="93"/>
    <cellStyle name="Îáű÷íűé__FES" xfId="94"/>
    <cellStyle name="Îňęđűâŕâřŕ˙ń˙ ăčďĺđńńűëęŕ" xfId="95"/>
    <cellStyle name="Input" xfId="96"/>
    <cellStyle name="Inputs" xfId="97"/>
    <cellStyle name="Inputs (const)" xfId="98"/>
    <cellStyle name="Inputs Co" xfId="99"/>
    <cellStyle name="Linked Cell" xfId="100"/>
    <cellStyle name="Neutral" xfId="101"/>
    <cellStyle name="Normal_38" xfId="102"/>
    <cellStyle name="Normal1" xfId="103"/>
    <cellStyle name="Note" xfId="104"/>
    <cellStyle name="Ôčíŕíńîâűé [0]_(ňŕá 3č)" xfId="105"/>
    <cellStyle name="Ôčíŕíńîâűé_(ňŕá 3č)" xfId="106"/>
    <cellStyle name="Output" xfId="107"/>
    <cellStyle name="Price_Body" xfId="108"/>
    <cellStyle name="SAPBEXaggData" xfId="109"/>
    <cellStyle name="SAPBEXaggDataEmph" xfId="110"/>
    <cellStyle name="SAPBEXaggItem" xfId="111"/>
    <cellStyle name="SAPBEXaggItemX" xfId="112"/>
    <cellStyle name="SAPBEXchaText" xfId="113"/>
    <cellStyle name="SAPBEXexcBad7" xfId="114"/>
    <cellStyle name="SAPBEXexcBad8" xfId="115"/>
    <cellStyle name="SAPBEXexcBad9" xfId="116"/>
    <cellStyle name="SAPBEXexcCritical4" xfId="117"/>
    <cellStyle name="SAPBEXexcCritical5" xfId="118"/>
    <cellStyle name="SAPBEXexcCritical6" xfId="119"/>
    <cellStyle name="SAPBEXexcGood1" xfId="120"/>
    <cellStyle name="SAPBEXexcGood2" xfId="121"/>
    <cellStyle name="SAPBEXexcGood3" xfId="122"/>
    <cellStyle name="SAPBEXfilterDrill" xfId="123"/>
    <cellStyle name="SAPBEXfilterItem" xfId="124"/>
    <cellStyle name="SAPBEXfilterText" xfId="125"/>
    <cellStyle name="SAPBEXformats" xfId="126"/>
    <cellStyle name="SAPBEXheaderItem" xfId="127"/>
    <cellStyle name="SAPBEXheaderText" xfId="128"/>
    <cellStyle name="SAPBEXHLevel0" xfId="129"/>
    <cellStyle name="SAPBEXHLevel0X" xfId="130"/>
    <cellStyle name="SAPBEXHLevel1" xfId="131"/>
    <cellStyle name="SAPBEXHLevel1X" xfId="132"/>
    <cellStyle name="SAPBEXHLevel2" xfId="133"/>
    <cellStyle name="SAPBEXHLevel2X" xfId="134"/>
    <cellStyle name="SAPBEXHLevel3" xfId="135"/>
    <cellStyle name="SAPBEXHLevel3X" xfId="136"/>
    <cellStyle name="SAPBEXinputData" xfId="137"/>
    <cellStyle name="SAPBEXresData" xfId="138"/>
    <cellStyle name="SAPBEXresDataEmph" xfId="139"/>
    <cellStyle name="SAPBEXresItem" xfId="140"/>
    <cellStyle name="SAPBEXresItemX" xfId="141"/>
    <cellStyle name="SAPBEXstdData" xfId="142"/>
    <cellStyle name="SAPBEXstdDataEmph" xfId="143"/>
    <cellStyle name="SAPBEXstdItem" xfId="144"/>
    <cellStyle name="SAPBEXstdItemX" xfId="145"/>
    <cellStyle name="SAPBEXtitle" xfId="146"/>
    <cellStyle name="SAPBEXundefined" xfId="147"/>
    <cellStyle name="Table Heading" xfId="148"/>
    <cellStyle name="Title" xfId="149"/>
    <cellStyle name="Total" xfId="150"/>
    <cellStyle name="Warning Text" xfId="151"/>
    <cellStyle name="Беззащитный" xfId="152"/>
    <cellStyle name="Гиперссылка" xfId="6" builtinId="8"/>
    <cellStyle name="Заголовок" xfId="3"/>
    <cellStyle name="ЗаголовокСтолбца" xfId="2"/>
    <cellStyle name="Защитный" xfId="153"/>
    <cellStyle name="Значение" xfId="154"/>
    <cellStyle name="Зоголовок" xfId="155"/>
    <cellStyle name="Итого" xfId="156"/>
    <cellStyle name="Мои наименования показателей" xfId="157"/>
    <cellStyle name="Мой заголовок" xfId="158"/>
    <cellStyle name="Мой заголовок листа" xfId="159"/>
    <cellStyle name="Обычный" xfId="0" builtinId="0"/>
    <cellStyle name="Обычный 2" xfId="160"/>
    <cellStyle name="Обычный 2 2" xfId="161"/>
    <cellStyle name="Обычный 2_наш последний RAB (28.09.10)" xfId="10"/>
    <cellStyle name="Обычный 2_НВВ - сети долгосрочный (15.07) - передано на оформление 2" xfId="1"/>
    <cellStyle name="Обычный 3" xfId="162"/>
    <cellStyle name="Обычный 4" xfId="163"/>
    <cellStyle name="Обычный 4 2" xfId="164"/>
    <cellStyle name="Обычный 4_Исходные данные для модели" xfId="165"/>
    <cellStyle name="Обычный 5" xfId="166"/>
    <cellStyle name="Обычный 6" xfId="167"/>
    <cellStyle name="Обычный_НВВ 2009 постатейно свод по филиалам_09_02_09" xfId="9"/>
    <cellStyle name="По центру с переносом" xfId="168"/>
    <cellStyle name="По ширине с переносом" xfId="169"/>
    <cellStyle name="Поле ввода" xfId="170"/>
    <cellStyle name="Процентный 2" xfId="171"/>
    <cellStyle name="Процентный 2 2" xfId="172"/>
    <cellStyle name="Процентный 2 3" xfId="173"/>
    <cellStyle name="Процентный 3" xfId="174"/>
    <cellStyle name="Процентный 5" xfId="4"/>
    <cellStyle name="Стиль 1" xfId="175"/>
    <cellStyle name="Стиль 1 2" xfId="176"/>
    <cellStyle name="ТЕКСТ" xfId="177"/>
    <cellStyle name="Текстовый" xfId="178"/>
    <cellStyle name="Тысячи [0]_22гк" xfId="179"/>
    <cellStyle name="Тысячи_22гк" xfId="180"/>
    <cellStyle name="Финансовый 2" xfId="181"/>
    <cellStyle name="Финансовый 3" xfId="8"/>
    <cellStyle name="Финансовый 4" xfId="12"/>
    <cellStyle name="Формула" xfId="11"/>
    <cellStyle name="Формула 2" xfId="182"/>
    <cellStyle name="Формула_A РТ 2009 Рязаньэнерго" xfId="183"/>
    <cellStyle name="Формула_GRES.2007.5" xfId="5"/>
    <cellStyle name="Формула_НВВ - сети долгосрочный (15.07) - передано на оформление" xfId="7"/>
    <cellStyle name="ФормулаВБ" xfId="184"/>
    <cellStyle name="ФормулаНаКонтроль" xfId="185"/>
    <cellStyle name="Цифры по центру с десятыми" xfId="186"/>
    <cellStyle name="Џђћ–…ќ’ќ›‰" xfId="187"/>
    <cellStyle name="Шапка таблицы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abSelected="1" view="pageBreakPreview" zoomScale="72" zoomScaleNormal="85" zoomScaleSheetLayoutView="72" workbookViewId="0">
      <pane xSplit="3" ySplit="5" topLeftCell="E68" activePane="bottomRight" state="frozen"/>
      <selection activeCell="B49" sqref="B49"/>
      <selection pane="topRight" activeCell="B49" sqref="B49"/>
      <selection pane="bottomLeft" activeCell="B49" sqref="B49"/>
      <selection pane="bottomRight" activeCell="K75" sqref="K75"/>
    </sheetView>
  </sheetViews>
  <sheetFormatPr defaultRowHeight="15"/>
  <cols>
    <col min="1" max="1" width="13.6640625" style="5" customWidth="1"/>
    <col min="2" max="2" width="59.1640625" style="59" customWidth="1"/>
    <col min="3" max="3" width="15.6640625" style="5" customWidth="1"/>
    <col min="4" max="4" width="27.33203125" style="55" hidden="1" customWidth="1"/>
    <col min="5" max="5" width="22.6640625" style="5" customWidth="1"/>
    <col min="6" max="9" width="22.5" style="5" hidden="1" customWidth="1"/>
    <col min="10" max="10" width="26.6640625" style="5" hidden="1" customWidth="1"/>
    <col min="11" max="16384" width="9.33203125" style="5"/>
  </cols>
  <sheetData>
    <row r="1" spans="1:10" s="2" customFormat="1" ht="34.5" customHeight="1">
      <c r="A1" s="66" t="s">
        <v>147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2" customFormat="1" ht="20.25" customHeight="1">
      <c r="A2" s="67" t="s">
        <v>0</v>
      </c>
      <c r="B2" s="67"/>
      <c r="C2" s="67"/>
      <c r="D2" s="3"/>
    </row>
    <row r="3" spans="1:10" s="64" customFormat="1" ht="25.5" customHeight="1">
      <c r="A3" s="73" t="s">
        <v>1</v>
      </c>
      <c r="B3" s="71" t="s">
        <v>2</v>
      </c>
      <c r="C3" s="71" t="s">
        <v>3</v>
      </c>
      <c r="D3" s="4" t="s">
        <v>142</v>
      </c>
      <c r="E3" s="69" t="s">
        <v>141</v>
      </c>
      <c r="F3" s="69"/>
      <c r="G3" s="69"/>
      <c r="H3" s="69"/>
      <c r="I3" s="70"/>
      <c r="J3" s="63"/>
    </row>
    <row r="4" spans="1:10" s="2" customFormat="1">
      <c r="A4" s="74"/>
      <c r="B4" s="72"/>
      <c r="C4" s="72"/>
      <c r="D4" s="42" t="s">
        <v>148</v>
      </c>
      <c r="E4" s="8" t="s">
        <v>118</v>
      </c>
      <c r="F4" s="8" t="s">
        <v>4</v>
      </c>
      <c r="G4" s="8" t="s">
        <v>5</v>
      </c>
      <c r="H4" s="8" t="s">
        <v>119</v>
      </c>
      <c r="I4" s="8" t="s">
        <v>120</v>
      </c>
      <c r="J4" s="5"/>
    </row>
    <row r="5" spans="1:10" s="2" customFormat="1">
      <c r="A5" s="9">
        <v>1</v>
      </c>
      <c r="B5" s="9">
        <v>2</v>
      </c>
      <c r="C5" s="9">
        <v>3</v>
      </c>
      <c r="D5" s="9">
        <f t="shared" ref="D5" si="0">C5+1</f>
        <v>4</v>
      </c>
      <c r="E5" s="9">
        <f t="shared" ref="E5" si="1">D5+1</f>
        <v>5</v>
      </c>
      <c r="F5" s="9">
        <f t="shared" ref="F5" si="2">E5+1</f>
        <v>6</v>
      </c>
      <c r="G5" s="9">
        <f t="shared" ref="G5" si="3">F5+1</f>
        <v>7</v>
      </c>
      <c r="H5" s="9">
        <f t="shared" ref="H5" si="4">G5+1</f>
        <v>8</v>
      </c>
      <c r="I5" s="9">
        <f t="shared" ref="I5" si="5">H5+1</f>
        <v>9</v>
      </c>
      <c r="J5" s="5"/>
    </row>
    <row r="6" spans="1:10" s="2" customFormat="1" ht="24.75" customHeight="1">
      <c r="A6" s="10" t="s">
        <v>6</v>
      </c>
      <c r="B6" s="11" t="s">
        <v>146</v>
      </c>
      <c r="C6" s="4" t="s">
        <v>7</v>
      </c>
      <c r="D6" s="43"/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5"/>
    </row>
    <row r="7" spans="1:10" s="2" customFormat="1" ht="30">
      <c r="A7" s="10" t="s">
        <v>8</v>
      </c>
      <c r="B7" s="11" t="s">
        <v>9</v>
      </c>
      <c r="C7" s="4" t="s">
        <v>7</v>
      </c>
      <c r="D7" s="44"/>
      <c r="E7" s="13"/>
      <c r="F7" s="13">
        <f>E7</f>
        <v>0</v>
      </c>
      <c r="G7" s="13">
        <f>F7</f>
        <v>0</v>
      </c>
      <c r="H7" s="13">
        <f>G7</f>
        <v>0</v>
      </c>
      <c r="I7" s="13">
        <f>G7</f>
        <v>0</v>
      </c>
      <c r="J7" s="5"/>
    </row>
    <row r="8" spans="1:10" s="2" customFormat="1">
      <c r="A8" s="10" t="s">
        <v>10</v>
      </c>
      <c r="B8" s="11" t="s">
        <v>11</v>
      </c>
      <c r="C8" s="4" t="s">
        <v>12</v>
      </c>
      <c r="D8" s="44">
        <v>360.58</v>
      </c>
      <c r="E8" s="44">
        <v>360.58</v>
      </c>
      <c r="F8" s="13">
        <v>0</v>
      </c>
      <c r="G8" s="13">
        <v>0</v>
      </c>
      <c r="H8" s="13">
        <v>0</v>
      </c>
      <c r="I8" s="13">
        <v>0</v>
      </c>
      <c r="J8" s="5"/>
    </row>
    <row r="9" spans="1:10" s="2" customFormat="1">
      <c r="A9" s="10" t="s">
        <v>13</v>
      </c>
      <c r="B9" s="11" t="s">
        <v>14</v>
      </c>
      <c r="C9" s="4" t="s">
        <v>7</v>
      </c>
      <c r="D9" s="45"/>
      <c r="E9" s="14">
        <f>IF(D8=0,0,(E8-D8)/D8)*100</f>
        <v>0</v>
      </c>
      <c r="F9" s="14">
        <f t="shared" ref="F9:I9" si="6">IF(E8=0,0,(F8-E8)/E8)*100</f>
        <v>-100</v>
      </c>
      <c r="G9" s="14">
        <f t="shared" si="6"/>
        <v>0</v>
      </c>
      <c r="H9" s="14">
        <f t="shared" si="6"/>
        <v>0</v>
      </c>
      <c r="I9" s="14">
        <f t="shared" si="6"/>
        <v>0</v>
      </c>
      <c r="J9" s="5"/>
    </row>
    <row r="10" spans="1:10" s="2" customFormat="1" ht="30">
      <c r="A10" s="10" t="s">
        <v>15</v>
      </c>
      <c r="B10" s="56" t="s">
        <v>16</v>
      </c>
      <c r="C10" s="7"/>
      <c r="D10" s="46"/>
      <c r="E10" s="15"/>
      <c r="F10" s="15">
        <v>0.75</v>
      </c>
      <c r="G10" s="15">
        <v>0.75</v>
      </c>
      <c r="H10" s="15">
        <v>0.75</v>
      </c>
      <c r="I10" s="15">
        <v>0.75</v>
      </c>
      <c r="J10" s="5"/>
    </row>
    <row r="11" spans="1:10" s="2" customFormat="1">
      <c r="A11" s="10" t="s">
        <v>17</v>
      </c>
      <c r="B11" s="56" t="s">
        <v>18</v>
      </c>
      <c r="C11" s="7"/>
      <c r="D11" s="47"/>
      <c r="E11" s="16">
        <f>(1+E6/100)*(1-E7/100)*(1+E9/100*E10)</f>
        <v>1</v>
      </c>
      <c r="F11" s="16">
        <f t="shared" ref="F11:I11" si="7">(1+F6/100)*(1-F7/100)*(1+F9/100*F10)</f>
        <v>0.25</v>
      </c>
      <c r="G11" s="16">
        <f t="shared" si="7"/>
        <v>1</v>
      </c>
      <c r="H11" s="16">
        <f t="shared" si="7"/>
        <v>1</v>
      </c>
      <c r="I11" s="16">
        <f t="shared" si="7"/>
        <v>1</v>
      </c>
      <c r="J11" s="5"/>
    </row>
    <row r="12" spans="1:10" s="2" customFormat="1">
      <c r="B12" s="41"/>
      <c r="D12" s="3"/>
      <c r="J12" s="5"/>
    </row>
    <row r="13" spans="1:10" s="2" customFormat="1">
      <c r="A13" s="67" t="s">
        <v>19</v>
      </c>
      <c r="B13" s="67"/>
      <c r="C13" s="67"/>
      <c r="D13" s="3"/>
      <c r="E13" s="3"/>
      <c r="F13" s="3"/>
      <c r="G13" s="3"/>
      <c r="H13" s="3"/>
      <c r="I13" s="3"/>
      <c r="J13" s="3"/>
    </row>
    <row r="14" spans="1:10" s="2" customFormat="1">
      <c r="B14" s="41"/>
      <c r="D14" s="3"/>
      <c r="J14" s="5"/>
    </row>
    <row r="15" spans="1:10" s="2" customFormat="1" ht="30">
      <c r="A15" s="8" t="s">
        <v>1</v>
      </c>
      <c r="B15" s="8" t="s">
        <v>2</v>
      </c>
      <c r="C15" s="8" t="s">
        <v>3</v>
      </c>
      <c r="D15" s="42" t="s">
        <v>148</v>
      </c>
      <c r="E15" s="8" t="s">
        <v>118</v>
      </c>
      <c r="F15" s="8" t="s">
        <v>4</v>
      </c>
      <c r="G15" s="8" t="s">
        <v>5</v>
      </c>
      <c r="H15" s="8" t="s">
        <v>119</v>
      </c>
      <c r="I15" s="8" t="s">
        <v>120</v>
      </c>
      <c r="J15" s="8" t="s">
        <v>121</v>
      </c>
    </row>
    <row r="16" spans="1:10" s="2" customFormat="1">
      <c r="A16" s="9">
        <v>1</v>
      </c>
      <c r="B16" s="9">
        <v>2</v>
      </c>
      <c r="C16" s="9">
        <v>3</v>
      </c>
      <c r="D16" s="9">
        <f t="shared" ref="D16:I16" si="8">D5</f>
        <v>4</v>
      </c>
      <c r="E16" s="9">
        <f t="shared" si="8"/>
        <v>5</v>
      </c>
      <c r="F16" s="9">
        <f t="shared" si="8"/>
        <v>6</v>
      </c>
      <c r="G16" s="9">
        <f t="shared" si="8"/>
        <v>7</v>
      </c>
      <c r="H16" s="9">
        <f t="shared" si="8"/>
        <v>8</v>
      </c>
      <c r="I16" s="9">
        <f t="shared" si="8"/>
        <v>9</v>
      </c>
      <c r="J16" s="9"/>
    </row>
    <row r="17" spans="1:10" s="2" customFormat="1">
      <c r="A17" s="10" t="s">
        <v>20</v>
      </c>
      <c r="B17" s="17" t="s">
        <v>21</v>
      </c>
      <c r="C17" s="7" t="s">
        <v>22</v>
      </c>
      <c r="D17" s="18"/>
      <c r="E17" s="18">
        <f t="shared" ref="E17:H17" si="9">E18+E21</f>
        <v>6948.82</v>
      </c>
      <c r="F17" s="18">
        <f t="shared" si="9"/>
        <v>1737.2049999999999</v>
      </c>
      <c r="G17" s="18">
        <f t="shared" si="9"/>
        <v>1737.2049999999999</v>
      </c>
      <c r="H17" s="18">
        <f t="shared" si="9"/>
        <v>1737.2049999999999</v>
      </c>
      <c r="I17" s="18">
        <f>I18+I21</f>
        <v>1737.2049999999999</v>
      </c>
      <c r="J17" s="18">
        <f>E17+F17+G17+H17+I17</f>
        <v>13897.64</v>
      </c>
    </row>
    <row r="18" spans="1:10" s="2" customFormat="1">
      <c r="A18" s="10" t="s">
        <v>23</v>
      </c>
      <c r="B18" s="56" t="s">
        <v>24</v>
      </c>
      <c r="C18" s="7" t="s">
        <v>22</v>
      </c>
      <c r="D18" s="18"/>
      <c r="E18" s="18">
        <f t="shared" ref="E18" si="10">E19+E20</f>
        <v>6500.74</v>
      </c>
      <c r="F18" s="18">
        <f t="shared" ref="F18" si="11">F19+F20</f>
        <v>1625.1849999999999</v>
      </c>
      <c r="G18" s="18">
        <f t="shared" ref="G18" si="12">G19+G20</f>
        <v>1625.1849999999999</v>
      </c>
      <c r="H18" s="18">
        <f t="shared" ref="H18" si="13">H19+H20</f>
        <v>1625.1849999999999</v>
      </c>
      <c r="I18" s="18">
        <f t="shared" ref="I18" si="14">I19+I20</f>
        <v>1625.1849999999999</v>
      </c>
      <c r="J18" s="18">
        <f t="shared" ref="J18:J53" si="15">E18+F18+G18+H18+I18</f>
        <v>13001.479999999998</v>
      </c>
    </row>
    <row r="19" spans="1:10" s="1" customFormat="1">
      <c r="A19" s="10" t="s">
        <v>25</v>
      </c>
      <c r="B19" s="56" t="s">
        <v>26</v>
      </c>
      <c r="C19" s="7" t="s">
        <v>22</v>
      </c>
      <c r="D19" s="22"/>
      <c r="E19" s="18">
        <v>229.1</v>
      </c>
      <c r="F19" s="18">
        <f>E19*F$11</f>
        <v>57.274999999999999</v>
      </c>
      <c r="G19" s="18">
        <f>F19*G$11</f>
        <v>57.274999999999999</v>
      </c>
      <c r="H19" s="18">
        <f t="shared" ref="H19:I19" si="16">G19*H$11</f>
        <v>57.274999999999999</v>
      </c>
      <c r="I19" s="18">
        <f t="shared" si="16"/>
        <v>57.274999999999999</v>
      </c>
      <c r="J19" s="18">
        <f t="shared" si="15"/>
        <v>458.19999999999993</v>
      </c>
    </row>
    <row r="20" spans="1:10" s="1" customFormat="1">
      <c r="A20" s="10" t="s">
        <v>27</v>
      </c>
      <c r="B20" s="56" t="s">
        <v>28</v>
      </c>
      <c r="C20" s="7" t="s">
        <v>22</v>
      </c>
      <c r="D20" s="22"/>
      <c r="E20" s="18">
        <f>6331.74-60.1</f>
        <v>6271.6399999999994</v>
      </c>
      <c r="F20" s="18">
        <f>E20*F$11</f>
        <v>1567.9099999999999</v>
      </c>
      <c r="G20" s="18">
        <f t="shared" ref="G20:I20" si="17">F20*G$11</f>
        <v>1567.9099999999999</v>
      </c>
      <c r="H20" s="18">
        <f t="shared" si="17"/>
        <v>1567.9099999999999</v>
      </c>
      <c r="I20" s="18">
        <f t="shared" si="17"/>
        <v>1567.9099999999999</v>
      </c>
      <c r="J20" s="18">
        <f t="shared" si="15"/>
        <v>12543.279999999999</v>
      </c>
    </row>
    <row r="21" spans="1:10" s="1" customFormat="1" ht="60">
      <c r="A21" s="10" t="s">
        <v>29</v>
      </c>
      <c r="B21" s="56" t="s">
        <v>30</v>
      </c>
      <c r="C21" s="7" t="s">
        <v>22</v>
      </c>
      <c r="D21" s="22"/>
      <c r="E21" s="18">
        <f>156+292.08</f>
        <v>448.08</v>
      </c>
      <c r="F21" s="18">
        <f>E21*F$11</f>
        <v>112.02</v>
      </c>
      <c r="G21" s="18">
        <f t="shared" ref="G21:I21" si="18">F21*G$11</f>
        <v>112.02</v>
      </c>
      <c r="H21" s="18">
        <f t="shared" si="18"/>
        <v>112.02</v>
      </c>
      <c r="I21" s="18">
        <f t="shared" si="18"/>
        <v>112.02</v>
      </c>
      <c r="J21" s="18">
        <f t="shared" si="15"/>
        <v>896.16</v>
      </c>
    </row>
    <row r="22" spans="1:10" s="2" customFormat="1">
      <c r="A22" s="10" t="s">
        <v>31</v>
      </c>
      <c r="B22" s="17" t="s">
        <v>32</v>
      </c>
      <c r="C22" s="7" t="s">
        <v>22</v>
      </c>
      <c r="D22" s="22"/>
      <c r="E22" s="18">
        <v>3667.82</v>
      </c>
      <c r="F22" s="18">
        <f>E22*F$11</f>
        <v>916.95500000000004</v>
      </c>
      <c r="G22" s="18">
        <f t="shared" ref="G22:I22" si="19">F22*G$11</f>
        <v>916.95500000000004</v>
      </c>
      <c r="H22" s="18">
        <f t="shared" si="19"/>
        <v>916.95500000000004</v>
      </c>
      <c r="I22" s="18">
        <f t="shared" si="19"/>
        <v>916.95500000000004</v>
      </c>
      <c r="J22" s="18">
        <f t="shared" si="15"/>
        <v>7335.64</v>
      </c>
    </row>
    <row r="23" spans="1:10" s="2" customFormat="1">
      <c r="A23" s="10" t="s">
        <v>33</v>
      </c>
      <c r="B23" s="17" t="s">
        <v>34</v>
      </c>
      <c r="C23" s="7" t="s">
        <v>22</v>
      </c>
      <c r="D23" s="22"/>
      <c r="E23" s="18">
        <f>E24+E27</f>
        <v>778.32999999999993</v>
      </c>
      <c r="F23" s="18">
        <f>F24+F27</f>
        <v>194.58249999999998</v>
      </c>
      <c r="G23" s="18">
        <f t="shared" ref="G23:I23" si="20">G24+G27</f>
        <v>194.58249999999998</v>
      </c>
      <c r="H23" s="18">
        <f t="shared" ref="H23" si="21">H24+H27</f>
        <v>194.58249999999998</v>
      </c>
      <c r="I23" s="18">
        <f t="shared" si="20"/>
        <v>194.58249999999998</v>
      </c>
      <c r="J23" s="18">
        <f t="shared" si="15"/>
        <v>1556.6599999999999</v>
      </c>
    </row>
    <row r="24" spans="1:10" s="1" customFormat="1">
      <c r="A24" s="10" t="s">
        <v>35</v>
      </c>
      <c r="B24" s="56" t="s">
        <v>36</v>
      </c>
      <c r="C24" s="7" t="s">
        <v>22</v>
      </c>
      <c r="D24" s="22"/>
      <c r="E24" s="18">
        <v>365.06</v>
      </c>
      <c r="F24" s="18">
        <f>F25+F26</f>
        <v>91.265000000000001</v>
      </c>
      <c r="G24" s="18">
        <f>G25+G26</f>
        <v>91.265000000000001</v>
      </c>
      <c r="H24" s="18">
        <f>H25+H26</f>
        <v>91.265000000000001</v>
      </c>
      <c r="I24" s="18">
        <f>I25+I26</f>
        <v>91.265000000000001</v>
      </c>
      <c r="J24" s="18">
        <f t="shared" si="15"/>
        <v>730.12</v>
      </c>
    </row>
    <row r="25" spans="1:10" s="1" customFormat="1" ht="30">
      <c r="A25" s="10" t="s">
        <v>37</v>
      </c>
      <c r="B25" s="56" t="s">
        <v>38</v>
      </c>
      <c r="C25" s="7"/>
      <c r="D25" s="22"/>
      <c r="E25" s="18">
        <v>365.06</v>
      </c>
      <c r="F25" s="18">
        <f t="shared" ref="F25:H26" si="22">E25*F$11</f>
        <v>91.265000000000001</v>
      </c>
      <c r="G25" s="18">
        <f t="shared" si="22"/>
        <v>91.265000000000001</v>
      </c>
      <c r="H25" s="18">
        <f t="shared" si="22"/>
        <v>91.265000000000001</v>
      </c>
      <c r="I25" s="18">
        <f>G25*I$11</f>
        <v>91.265000000000001</v>
      </c>
      <c r="J25" s="18">
        <f t="shared" si="15"/>
        <v>730.12</v>
      </c>
    </row>
    <row r="26" spans="1:10" s="1" customFormat="1">
      <c r="A26" s="10" t="s">
        <v>39</v>
      </c>
      <c r="B26" s="56" t="s">
        <v>40</v>
      </c>
      <c r="C26" s="7"/>
      <c r="D26" s="22"/>
      <c r="E26" s="18"/>
      <c r="F26" s="18">
        <f t="shared" si="22"/>
        <v>0</v>
      </c>
      <c r="G26" s="18">
        <f t="shared" si="22"/>
        <v>0</v>
      </c>
      <c r="H26" s="18">
        <f t="shared" si="22"/>
        <v>0</v>
      </c>
      <c r="I26" s="18">
        <f>G26*I$11</f>
        <v>0</v>
      </c>
      <c r="J26" s="18">
        <f t="shared" si="15"/>
        <v>0</v>
      </c>
    </row>
    <row r="27" spans="1:10" s="2" customFormat="1" ht="30">
      <c r="A27" s="10" t="s">
        <v>41</v>
      </c>
      <c r="B27" s="56" t="s">
        <v>42</v>
      </c>
      <c r="C27" s="7" t="s">
        <v>22</v>
      </c>
      <c r="D27" s="22"/>
      <c r="E27" s="18">
        <f>SUM(E28:E43)</f>
        <v>413.27</v>
      </c>
      <c r="F27" s="18">
        <f>SUM(F28:F43)</f>
        <v>103.3175</v>
      </c>
      <c r="G27" s="18">
        <f t="shared" ref="G27:I27" si="23">SUM(G28:G43)</f>
        <v>103.3175</v>
      </c>
      <c r="H27" s="18">
        <f t="shared" ref="H27" si="24">SUM(H28:H43)</f>
        <v>103.3175</v>
      </c>
      <c r="I27" s="18">
        <f t="shared" si="23"/>
        <v>103.3175</v>
      </c>
      <c r="J27" s="18">
        <f t="shared" si="15"/>
        <v>826.54</v>
      </c>
    </row>
    <row r="28" spans="1:10" s="2" customFormat="1" ht="15" customHeight="1">
      <c r="A28" s="10" t="s">
        <v>43</v>
      </c>
      <c r="B28" s="57" t="s">
        <v>44</v>
      </c>
      <c r="C28" s="7" t="s">
        <v>22</v>
      </c>
      <c r="D28" s="22"/>
      <c r="E28" s="18">
        <f>66+18.85</f>
        <v>84.85</v>
      </c>
      <c r="F28" s="18">
        <f>E28*F$11</f>
        <v>21.212499999999999</v>
      </c>
      <c r="G28" s="18">
        <f t="shared" ref="G28:I28" si="25">F28*G$11</f>
        <v>21.212499999999999</v>
      </c>
      <c r="H28" s="18">
        <f t="shared" si="25"/>
        <v>21.212499999999999</v>
      </c>
      <c r="I28" s="18">
        <f t="shared" si="25"/>
        <v>21.212499999999999</v>
      </c>
      <c r="J28" s="18">
        <f t="shared" si="15"/>
        <v>169.70000000000002</v>
      </c>
    </row>
    <row r="29" spans="1:10" s="1" customFormat="1" ht="30" customHeight="1">
      <c r="A29" s="10" t="s">
        <v>45</v>
      </c>
      <c r="B29" s="57" t="s">
        <v>46</v>
      </c>
      <c r="C29" s="7" t="s">
        <v>22</v>
      </c>
      <c r="D29" s="22"/>
      <c r="E29" s="18"/>
      <c r="F29" s="18">
        <f>E29*F$11</f>
        <v>0</v>
      </c>
      <c r="G29" s="18">
        <f t="shared" ref="F29:H43" si="26">F29*G$11</f>
        <v>0</v>
      </c>
      <c r="H29" s="18">
        <f t="shared" si="26"/>
        <v>0</v>
      </c>
      <c r="I29" s="18">
        <f t="shared" ref="I29:I43" si="27">G29*I$11</f>
        <v>0</v>
      </c>
      <c r="J29" s="18">
        <f t="shared" si="15"/>
        <v>0</v>
      </c>
    </row>
    <row r="30" spans="1:10" s="1" customFormat="1" ht="30" customHeight="1">
      <c r="A30" s="10" t="s">
        <v>47</v>
      </c>
      <c r="B30" s="57" t="s">
        <v>48</v>
      </c>
      <c r="C30" s="7" t="s">
        <v>22</v>
      </c>
      <c r="D30" s="22"/>
      <c r="E30" s="18"/>
      <c r="F30" s="18">
        <f t="shared" si="26"/>
        <v>0</v>
      </c>
      <c r="G30" s="18">
        <f t="shared" si="26"/>
        <v>0</v>
      </c>
      <c r="H30" s="18">
        <f t="shared" si="26"/>
        <v>0</v>
      </c>
      <c r="I30" s="18">
        <f t="shared" si="27"/>
        <v>0</v>
      </c>
      <c r="J30" s="18">
        <f t="shared" si="15"/>
        <v>0</v>
      </c>
    </row>
    <row r="31" spans="1:10" s="1" customFormat="1" ht="15" customHeight="1">
      <c r="A31" s="10" t="s">
        <v>49</v>
      </c>
      <c r="B31" s="57" t="s">
        <v>50</v>
      </c>
      <c r="C31" s="7" t="s">
        <v>22</v>
      </c>
      <c r="D31" s="22"/>
      <c r="E31" s="18"/>
      <c r="F31" s="18">
        <f t="shared" si="26"/>
        <v>0</v>
      </c>
      <c r="G31" s="18">
        <f t="shared" si="26"/>
        <v>0</v>
      </c>
      <c r="H31" s="18">
        <f t="shared" si="26"/>
        <v>0</v>
      </c>
      <c r="I31" s="18">
        <f t="shared" si="27"/>
        <v>0</v>
      </c>
      <c r="J31" s="18">
        <f t="shared" si="15"/>
        <v>0</v>
      </c>
    </row>
    <row r="32" spans="1:10" s="1" customFormat="1" ht="15" customHeight="1">
      <c r="A32" s="10" t="s">
        <v>51</v>
      </c>
      <c r="B32" s="57" t="s">
        <v>52</v>
      </c>
      <c r="C32" s="7" t="s">
        <v>22</v>
      </c>
      <c r="D32" s="22"/>
      <c r="E32" s="18">
        <v>97.56</v>
      </c>
      <c r="F32" s="18">
        <f t="shared" si="26"/>
        <v>24.39</v>
      </c>
      <c r="G32" s="18">
        <f t="shared" si="26"/>
        <v>24.39</v>
      </c>
      <c r="H32" s="18">
        <f t="shared" si="26"/>
        <v>24.39</v>
      </c>
      <c r="I32" s="18">
        <f t="shared" si="27"/>
        <v>24.39</v>
      </c>
      <c r="J32" s="18">
        <f t="shared" si="15"/>
        <v>195.12</v>
      </c>
    </row>
    <row r="33" spans="1:10" s="1" customFormat="1" ht="15" customHeight="1">
      <c r="A33" s="10" t="s">
        <v>53</v>
      </c>
      <c r="B33" s="57" t="s">
        <v>54</v>
      </c>
      <c r="C33" s="7" t="s">
        <v>22</v>
      </c>
      <c r="D33" s="22"/>
      <c r="E33" s="18"/>
      <c r="F33" s="18">
        <f t="shared" si="26"/>
        <v>0</v>
      </c>
      <c r="G33" s="18">
        <f t="shared" si="26"/>
        <v>0</v>
      </c>
      <c r="H33" s="18">
        <f t="shared" si="26"/>
        <v>0</v>
      </c>
      <c r="I33" s="18">
        <f t="shared" si="27"/>
        <v>0</v>
      </c>
      <c r="J33" s="18">
        <f t="shared" si="15"/>
        <v>0</v>
      </c>
    </row>
    <row r="34" spans="1:10" s="1" customFormat="1" ht="15" customHeight="1">
      <c r="A34" s="10" t="s">
        <v>55</v>
      </c>
      <c r="B34" s="57" t="s">
        <v>56</v>
      </c>
      <c r="C34" s="7" t="s">
        <v>22</v>
      </c>
      <c r="D34" s="22"/>
      <c r="E34" s="18"/>
      <c r="F34" s="18">
        <f t="shared" si="26"/>
        <v>0</v>
      </c>
      <c r="G34" s="18">
        <f t="shared" si="26"/>
        <v>0</v>
      </c>
      <c r="H34" s="18">
        <f t="shared" si="26"/>
        <v>0</v>
      </c>
      <c r="I34" s="18">
        <f t="shared" si="27"/>
        <v>0</v>
      </c>
      <c r="J34" s="18">
        <f t="shared" si="15"/>
        <v>0</v>
      </c>
    </row>
    <row r="35" spans="1:10" s="1" customFormat="1" ht="15" customHeight="1">
      <c r="A35" s="10" t="s">
        <v>57</v>
      </c>
      <c r="B35" s="57" t="s">
        <v>58</v>
      </c>
      <c r="C35" s="7" t="s">
        <v>22</v>
      </c>
      <c r="D35" s="22"/>
      <c r="E35" s="18"/>
      <c r="F35" s="18">
        <f t="shared" si="26"/>
        <v>0</v>
      </c>
      <c r="G35" s="18">
        <f t="shared" si="26"/>
        <v>0</v>
      </c>
      <c r="H35" s="18">
        <f t="shared" si="26"/>
        <v>0</v>
      </c>
      <c r="I35" s="18">
        <f t="shared" si="27"/>
        <v>0</v>
      </c>
      <c r="J35" s="18">
        <f t="shared" si="15"/>
        <v>0</v>
      </c>
    </row>
    <row r="36" spans="1:10" s="1" customFormat="1" ht="15" customHeight="1">
      <c r="A36" s="10" t="s">
        <v>59</v>
      </c>
      <c r="B36" s="57" t="s">
        <v>60</v>
      </c>
      <c r="C36" s="7" t="s">
        <v>22</v>
      </c>
      <c r="D36" s="22"/>
      <c r="E36" s="18"/>
      <c r="F36" s="18">
        <f t="shared" si="26"/>
        <v>0</v>
      </c>
      <c r="G36" s="18">
        <f t="shared" si="26"/>
        <v>0</v>
      </c>
      <c r="H36" s="18">
        <f t="shared" si="26"/>
        <v>0</v>
      </c>
      <c r="I36" s="18">
        <f t="shared" si="27"/>
        <v>0</v>
      </c>
      <c r="J36" s="18">
        <f t="shared" si="15"/>
        <v>0</v>
      </c>
    </row>
    <row r="37" spans="1:10" s="1" customFormat="1" ht="45" customHeight="1">
      <c r="A37" s="10" t="s">
        <v>61</v>
      </c>
      <c r="B37" s="57" t="s">
        <v>62</v>
      </c>
      <c r="C37" s="7" t="s">
        <v>22</v>
      </c>
      <c r="D37" s="22"/>
      <c r="E37" s="18">
        <f>5.58+63.1+42.5+2.91</f>
        <v>114.09</v>
      </c>
      <c r="F37" s="18">
        <f t="shared" si="26"/>
        <v>28.522500000000001</v>
      </c>
      <c r="G37" s="18">
        <f t="shared" si="26"/>
        <v>28.522500000000001</v>
      </c>
      <c r="H37" s="18">
        <f t="shared" si="26"/>
        <v>28.522500000000001</v>
      </c>
      <c r="I37" s="18">
        <f t="shared" si="27"/>
        <v>28.522500000000001</v>
      </c>
      <c r="J37" s="18">
        <f t="shared" si="15"/>
        <v>228.18000000000004</v>
      </c>
    </row>
    <row r="38" spans="1:10" s="1" customFormat="1" ht="30" customHeight="1">
      <c r="A38" s="10" t="s">
        <v>63</v>
      </c>
      <c r="B38" s="57" t="s">
        <v>64</v>
      </c>
      <c r="C38" s="7" t="s">
        <v>22</v>
      </c>
      <c r="D38" s="22"/>
      <c r="E38" s="18"/>
      <c r="F38" s="18">
        <f t="shared" si="26"/>
        <v>0</v>
      </c>
      <c r="G38" s="18">
        <f t="shared" si="26"/>
        <v>0</v>
      </c>
      <c r="H38" s="18">
        <f t="shared" si="26"/>
        <v>0</v>
      </c>
      <c r="I38" s="18">
        <f t="shared" si="27"/>
        <v>0</v>
      </c>
      <c r="J38" s="18">
        <f t="shared" si="15"/>
        <v>0</v>
      </c>
    </row>
    <row r="39" spans="1:10" s="1" customFormat="1" ht="15" customHeight="1">
      <c r="A39" s="10" t="s">
        <v>65</v>
      </c>
      <c r="B39" s="57" t="s">
        <v>66</v>
      </c>
      <c r="C39" s="7" t="s">
        <v>22</v>
      </c>
      <c r="D39" s="22"/>
      <c r="E39" s="18">
        <v>94.9</v>
      </c>
      <c r="F39" s="18">
        <f t="shared" si="26"/>
        <v>23.725000000000001</v>
      </c>
      <c r="G39" s="18">
        <f t="shared" si="26"/>
        <v>23.725000000000001</v>
      </c>
      <c r="H39" s="18">
        <f t="shared" si="26"/>
        <v>23.725000000000001</v>
      </c>
      <c r="I39" s="18">
        <f t="shared" si="27"/>
        <v>23.725000000000001</v>
      </c>
      <c r="J39" s="18">
        <f t="shared" si="15"/>
        <v>189.79999999999998</v>
      </c>
    </row>
    <row r="40" spans="1:10" s="1" customFormat="1" ht="15" customHeight="1">
      <c r="A40" s="10" t="s">
        <v>67</v>
      </c>
      <c r="B40" s="57" t="s">
        <v>68</v>
      </c>
      <c r="C40" s="7" t="s">
        <v>22</v>
      </c>
      <c r="D40" s="22"/>
      <c r="E40" s="18">
        <v>21.87</v>
      </c>
      <c r="F40" s="18">
        <f t="shared" si="26"/>
        <v>5.4675000000000002</v>
      </c>
      <c r="G40" s="18">
        <f t="shared" si="26"/>
        <v>5.4675000000000002</v>
      </c>
      <c r="H40" s="18">
        <f t="shared" si="26"/>
        <v>5.4675000000000002</v>
      </c>
      <c r="I40" s="18">
        <f t="shared" si="27"/>
        <v>5.4675000000000002</v>
      </c>
      <c r="J40" s="18">
        <f t="shared" si="15"/>
        <v>43.74</v>
      </c>
    </row>
    <row r="41" spans="1:10" s="1" customFormat="1" ht="15" customHeight="1">
      <c r="A41" s="10" t="s">
        <v>69</v>
      </c>
      <c r="B41" s="57" t="s">
        <v>70</v>
      </c>
      <c r="C41" s="7" t="s">
        <v>22</v>
      </c>
      <c r="D41" s="22"/>
      <c r="E41" s="18"/>
      <c r="F41" s="18">
        <f t="shared" si="26"/>
        <v>0</v>
      </c>
      <c r="G41" s="18">
        <f t="shared" si="26"/>
        <v>0</v>
      </c>
      <c r="H41" s="18">
        <f t="shared" si="26"/>
        <v>0</v>
      </c>
      <c r="I41" s="18">
        <f t="shared" si="27"/>
        <v>0</v>
      </c>
      <c r="J41" s="18">
        <f t="shared" si="15"/>
        <v>0</v>
      </c>
    </row>
    <row r="42" spans="1:10" s="1" customFormat="1" ht="15" customHeight="1">
      <c r="A42" s="10" t="s">
        <v>71</v>
      </c>
      <c r="B42" s="57" t="s">
        <v>72</v>
      </c>
      <c r="C42" s="7" t="s">
        <v>22</v>
      </c>
      <c r="D42" s="22"/>
      <c r="E42" s="18"/>
      <c r="F42" s="18">
        <f t="shared" si="26"/>
        <v>0</v>
      </c>
      <c r="G42" s="18">
        <f t="shared" si="26"/>
        <v>0</v>
      </c>
      <c r="H42" s="18">
        <f t="shared" si="26"/>
        <v>0</v>
      </c>
      <c r="I42" s="18">
        <f t="shared" si="27"/>
        <v>0</v>
      </c>
      <c r="J42" s="18">
        <f t="shared" si="15"/>
        <v>0</v>
      </c>
    </row>
    <row r="43" spans="1:10" s="1" customFormat="1" ht="30">
      <c r="A43" s="10" t="s">
        <v>73</v>
      </c>
      <c r="B43" s="58" t="s">
        <v>74</v>
      </c>
      <c r="C43" s="7" t="s">
        <v>22</v>
      </c>
      <c r="D43" s="22"/>
      <c r="E43" s="18"/>
      <c r="F43" s="18">
        <f>E43*F$11</f>
        <v>0</v>
      </c>
      <c r="G43" s="18">
        <f t="shared" si="26"/>
        <v>0</v>
      </c>
      <c r="H43" s="18">
        <f t="shared" si="26"/>
        <v>0</v>
      </c>
      <c r="I43" s="18">
        <f t="shared" si="27"/>
        <v>0</v>
      </c>
      <c r="J43" s="18">
        <f t="shared" si="15"/>
        <v>0</v>
      </c>
    </row>
    <row r="44" spans="1:10" s="1" customFormat="1">
      <c r="A44" s="19" t="s">
        <v>75</v>
      </c>
      <c r="B44" s="20" t="s">
        <v>76</v>
      </c>
      <c r="C44" s="21" t="s">
        <v>22</v>
      </c>
      <c r="D44" s="22"/>
      <c r="E44" s="22">
        <f>SUM(E45:E48)</f>
        <v>24.47</v>
      </c>
      <c r="F44" s="22">
        <f>SUM(F45:F48)</f>
        <v>6.1174999999999997</v>
      </c>
      <c r="G44" s="22">
        <f t="shared" ref="G44:I44" si="28">SUM(G45:G48)</f>
        <v>6.1174999999999997</v>
      </c>
      <c r="H44" s="22">
        <f t="shared" si="28"/>
        <v>6.1174999999999997</v>
      </c>
      <c r="I44" s="22">
        <f t="shared" si="28"/>
        <v>6.1174999999999997</v>
      </c>
      <c r="J44" s="18">
        <f t="shared" si="15"/>
        <v>48.94</v>
      </c>
    </row>
    <row r="45" spans="1:10" s="1" customFormat="1">
      <c r="A45" s="10" t="s">
        <v>77</v>
      </c>
      <c r="B45" s="56" t="s">
        <v>78</v>
      </c>
      <c r="C45" s="7" t="s">
        <v>22</v>
      </c>
      <c r="D45" s="22"/>
      <c r="E45" s="18">
        <v>24.47</v>
      </c>
      <c r="F45" s="18">
        <f t="shared" ref="F45:H48" si="29">E45*F$11</f>
        <v>6.1174999999999997</v>
      </c>
      <c r="G45" s="18">
        <f t="shared" si="29"/>
        <v>6.1174999999999997</v>
      </c>
      <c r="H45" s="18">
        <f t="shared" si="29"/>
        <v>6.1174999999999997</v>
      </c>
      <c r="I45" s="18">
        <f>G45*I$11</f>
        <v>6.1174999999999997</v>
      </c>
      <c r="J45" s="18">
        <f t="shared" si="15"/>
        <v>48.94</v>
      </c>
    </row>
    <row r="46" spans="1:10" s="1" customFormat="1" ht="15" customHeight="1">
      <c r="A46" s="10" t="s">
        <v>79</v>
      </c>
      <c r="B46" s="33" t="s">
        <v>80</v>
      </c>
      <c r="C46" s="7" t="s">
        <v>22</v>
      </c>
      <c r="D46" s="22"/>
      <c r="E46" s="18"/>
      <c r="F46" s="18">
        <f t="shared" si="29"/>
        <v>0</v>
      </c>
      <c r="G46" s="18">
        <f t="shared" si="29"/>
        <v>0</v>
      </c>
      <c r="H46" s="18">
        <f t="shared" si="29"/>
        <v>0</v>
      </c>
      <c r="I46" s="18">
        <f>G46*I$11</f>
        <v>0</v>
      </c>
      <c r="J46" s="18">
        <f t="shared" si="15"/>
        <v>0</v>
      </c>
    </row>
    <row r="47" spans="1:10" s="1" customFormat="1" ht="30" customHeight="1">
      <c r="A47" s="10" t="s">
        <v>81</v>
      </c>
      <c r="B47" s="33" t="s">
        <v>82</v>
      </c>
      <c r="C47" s="7" t="s">
        <v>22</v>
      </c>
      <c r="D47" s="22"/>
      <c r="E47" s="18"/>
      <c r="F47" s="18">
        <f t="shared" si="29"/>
        <v>0</v>
      </c>
      <c r="G47" s="18">
        <f t="shared" si="29"/>
        <v>0</v>
      </c>
      <c r="H47" s="18">
        <f t="shared" si="29"/>
        <v>0</v>
      </c>
      <c r="I47" s="18">
        <f>G47*I$11</f>
        <v>0</v>
      </c>
      <c r="J47" s="18">
        <f t="shared" si="15"/>
        <v>0</v>
      </c>
    </row>
    <row r="48" spans="1:10" s="1" customFormat="1" ht="30" customHeight="1">
      <c r="A48" s="10" t="s">
        <v>83</v>
      </c>
      <c r="B48" s="32" t="s">
        <v>84</v>
      </c>
      <c r="C48" s="7" t="s">
        <v>22</v>
      </c>
      <c r="D48" s="22"/>
      <c r="E48" s="18"/>
      <c r="F48" s="18">
        <f>E48*F$11</f>
        <v>0</v>
      </c>
      <c r="G48" s="18">
        <f t="shared" si="29"/>
        <v>0</v>
      </c>
      <c r="H48" s="18">
        <f t="shared" si="29"/>
        <v>0</v>
      </c>
      <c r="I48" s="18">
        <f>G48*I$11</f>
        <v>0</v>
      </c>
      <c r="J48" s="18">
        <f t="shared" si="15"/>
        <v>0</v>
      </c>
    </row>
    <row r="49" spans="1:10" s="2" customFormat="1" ht="30" customHeight="1">
      <c r="A49" s="19" t="s">
        <v>85</v>
      </c>
      <c r="B49" s="20" t="s">
        <v>86</v>
      </c>
      <c r="C49" s="21" t="s">
        <v>22</v>
      </c>
      <c r="D49" s="22"/>
      <c r="E49" s="22">
        <f>SUM(E50:E53)</f>
        <v>0</v>
      </c>
      <c r="F49" s="22">
        <f>SUM(F50:F53)</f>
        <v>0</v>
      </c>
      <c r="G49" s="22">
        <f t="shared" ref="G49:I49" si="30">SUM(G50:G53)</f>
        <v>0</v>
      </c>
      <c r="H49" s="22">
        <f t="shared" ref="H49" si="31">SUM(H50:H53)</f>
        <v>0</v>
      </c>
      <c r="I49" s="22">
        <f t="shared" si="30"/>
        <v>0</v>
      </c>
      <c r="J49" s="18">
        <f t="shared" si="15"/>
        <v>0</v>
      </c>
    </row>
    <row r="50" spans="1:10" s="2" customFormat="1" ht="15" customHeight="1">
      <c r="A50" s="10" t="s">
        <v>87</v>
      </c>
      <c r="B50" s="56" t="s">
        <v>88</v>
      </c>
      <c r="C50" s="7" t="s">
        <v>22</v>
      </c>
      <c r="D50" s="22"/>
      <c r="E50" s="18"/>
      <c r="F50" s="18">
        <f t="shared" ref="F50:H53" si="32">E50*F$11</f>
        <v>0</v>
      </c>
      <c r="G50" s="18">
        <f t="shared" si="32"/>
        <v>0</v>
      </c>
      <c r="H50" s="18">
        <f t="shared" si="32"/>
        <v>0</v>
      </c>
      <c r="I50" s="18">
        <f>G50*I$11</f>
        <v>0</v>
      </c>
      <c r="J50" s="18">
        <f t="shared" si="15"/>
        <v>0</v>
      </c>
    </row>
    <row r="51" spans="1:10" s="2" customFormat="1" ht="30" customHeight="1">
      <c r="A51" s="10" t="s">
        <v>89</v>
      </c>
      <c r="B51" s="56" t="s">
        <v>90</v>
      </c>
      <c r="C51" s="7" t="s">
        <v>22</v>
      </c>
      <c r="D51" s="22"/>
      <c r="E51" s="18"/>
      <c r="F51" s="18">
        <f t="shared" si="32"/>
        <v>0</v>
      </c>
      <c r="G51" s="18">
        <f t="shared" si="32"/>
        <v>0</v>
      </c>
      <c r="H51" s="18">
        <f t="shared" si="32"/>
        <v>0</v>
      </c>
      <c r="I51" s="18">
        <f>G51*I$11</f>
        <v>0</v>
      </c>
      <c r="J51" s="18">
        <f t="shared" si="15"/>
        <v>0</v>
      </c>
    </row>
    <row r="52" spans="1:10" s="2" customFormat="1" ht="20.25" customHeight="1">
      <c r="A52" s="10" t="s">
        <v>91</v>
      </c>
      <c r="B52" s="56" t="s">
        <v>92</v>
      </c>
      <c r="C52" s="7" t="s">
        <v>22</v>
      </c>
      <c r="D52" s="22"/>
      <c r="E52" s="18"/>
      <c r="F52" s="18">
        <f t="shared" si="32"/>
        <v>0</v>
      </c>
      <c r="G52" s="18">
        <f t="shared" si="32"/>
        <v>0</v>
      </c>
      <c r="H52" s="18">
        <f t="shared" si="32"/>
        <v>0</v>
      </c>
      <c r="I52" s="18">
        <f>G52*I$11</f>
        <v>0</v>
      </c>
      <c r="J52" s="18">
        <f t="shared" si="15"/>
        <v>0</v>
      </c>
    </row>
    <row r="53" spans="1:10" s="2" customFormat="1" ht="21.75" customHeight="1">
      <c r="A53" s="10" t="s">
        <v>93</v>
      </c>
      <c r="B53" s="32" t="s">
        <v>94</v>
      </c>
      <c r="C53" s="7" t="s">
        <v>22</v>
      </c>
      <c r="D53" s="22"/>
      <c r="E53" s="18"/>
      <c r="F53" s="18">
        <f t="shared" si="32"/>
        <v>0</v>
      </c>
      <c r="G53" s="18">
        <f t="shared" si="32"/>
        <v>0</v>
      </c>
      <c r="H53" s="18">
        <f t="shared" si="32"/>
        <v>0</v>
      </c>
      <c r="I53" s="18">
        <f>G53*I$11</f>
        <v>0</v>
      </c>
      <c r="J53" s="18">
        <f t="shared" si="15"/>
        <v>0</v>
      </c>
    </row>
    <row r="54" spans="1:10" s="3" customFormat="1" ht="21.75" customHeight="1">
      <c r="A54" s="60" t="s">
        <v>122</v>
      </c>
      <c r="B54" s="61" t="s">
        <v>98</v>
      </c>
      <c r="C54" s="9" t="s">
        <v>22</v>
      </c>
      <c r="D54" s="48"/>
      <c r="E54" s="48">
        <f>D54*(1+11.4/100)</f>
        <v>0</v>
      </c>
      <c r="F54" s="48">
        <f>E54*(1+11.4/100)</f>
        <v>0</v>
      </c>
      <c r="G54" s="48">
        <f>F54*(1+11.4/100)</f>
        <v>0</v>
      </c>
      <c r="H54" s="48">
        <f>G54*(1+11.4/100)</f>
        <v>0</v>
      </c>
      <c r="I54" s="48">
        <f>G54*(1+11.4/100)</f>
        <v>0</v>
      </c>
      <c r="J54" s="22">
        <f>E54+F54+G54+H54+I54</f>
        <v>0</v>
      </c>
    </row>
    <row r="55" spans="1:10" s="2" customFormat="1" ht="21.75" customHeight="1">
      <c r="A55" s="19"/>
      <c r="B55" s="23" t="s">
        <v>95</v>
      </c>
      <c r="C55" s="21" t="s">
        <v>22</v>
      </c>
      <c r="D55" s="22"/>
      <c r="E55" s="22">
        <f>E17+E22+E23+E44+E49+E54</f>
        <v>11419.439999999999</v>
      </c>
      <c r="F55" s="22">
        <f t="shared" ref="F55:J55" si="33">F17+F22+F23+F44+F49+F54</f>
        <v>2854.8599999999997</v>
      </c>
      <c r="G55" s="22">
        <f t="shared" si="33"/>
        <v>2854.8599999999997</v>
      </c>
      <c r="H55" s="22">
        <f t="shared" si="33"/>
        <v>2854.8599999999997</v>
      </c>
      <c r="I55" s="22">
        <f t="shared" si="33"/>
        <v>2854.8599999999997</v>
      </c>
      <c r="J55" s="22">
        <f t="shared" si="33"/>
        <v>22838.879999999997</v>
      </c>
    </row>
    <row r="56" spans="1:10" s="2" customFormat="1">
      <c r="B56" s="41"/>
      <c r="D56" s="62"/>
      <c r="E56" s="25"/>
      <c r="F56" s="24"/>
      <c r="G56" s="24"/>
      <c r="H56" s="24"/>
      <c r="I56" s="24"/>
      <c r="J56" s="5"/>
    </row>
    <row r="57" spans="1:10" s="2" customFormat="1">
      <c r="A57" s="75" t="s">
        <v>96</v>
      </c>
      <c r="B57" s="75"/>
      <c r="C57" s="75"/>
      <c r="D57" s="75"/>
      <c r="E57" s="75"/>
      <c r="F57" s="75"/>
      <c r="G57" s="75"/>
      <c r="H57" s="75"/>
      <c r="I57" s="75"/>
      <c r="J57" s="75"/>
    </row>
    <row r="58" spans="1:10" s="2" customFormat="1">
      <c r="B58" s="41"/>
      <c r="D58" s="3"/>
      <c r="E58" s="25"/>
      <c r="F58" s="25"/>
      <c r="G58" s="25"/>
      <c r="H58" s="25"/>
      <c r="J58" s="5"/>
    </row>
    <row r="59" spans="1:10" s="2" customFormat="1" ht="30">
      <c r="A59" s="8" t="s">
        <v>1</v>
      </c>
      <c r="B59" s="8" t="s">
        <v>2</v>
      </c>
      <c r="C59" s="8" t="s">
        <v>3</v>
      </c>
      <c r="D59" s="42" t="str">
        <f>D4</f>
        <v>2016 год(план)</v>
      </c>
      <c r="E59" s="8" t="str">
        <f t="shared" ref="E59:I59" si="34">E4</f>
        <v>2016 год план</v>
      </c>
      <c r="F59" s="8" t="str">
        <f t="shared" si="34"/>
        <v>2017 год план</v>
      </c>
      <c r="G59" s="8" t="str">
        <f t="shared" si="34"/>
        <v>2018 год план</v>
      </c>
      <c r="H59" s="8" t="str">
        <f t="shared" si="34"/>
        <v>2019 год план</v>
      </c>
      <c r="I59" s="8" t="str">
        <f t="shared" si="34"/>
        <v>2020 год план</v>
      </c>
      <c r="J59" s="8" t="str">
        <f>J15</f>
        <v>Итого  2016-2020</v>
      </c>
    </row>
    <row r="60" spans="1:10" s="2" customFormat="1">
      <c r="A60" s="9">
        <v>1</v>
      </c>
      <c r="B60" s="9">
        <v>2</v>
      </c>
      <c r="C60" s="9">
        <v>3</v>
      </c>
      <c r="D60" s="9">
        <f>D5</f>
        <v>4</v>
      </c>
      <c r="E60" s="9">
        <f>E5</f>
        <v>5</v>
      </c>
      <c r="F60" s="9">
        <f>F5</f>
        <v>6</v>
      </c>
      <c r="G60" s="9">
        <f>G5</f>
        <v>7</v>
      </c>
      <c r="H60" s="9">
        <f>H5</f>
        <v>8</v>
      </c>
      <c r="I60" s="9">
        <f>I5</f>
        <v>9</v>
      </c>
      <c r="J60" s="9"/>
    </row>
    <row r="61" spans="1:10" s="2" customFormat="1">
      <c r="A61" s="6" t="s">
        <v>123</v>
      </c>
      <c r="B61" s="26" t="s">
        <v>97</v>
      </c>
      <c r="C61" s="27" t="s">
        <v>22</v>
      </c>
      <c r="D61" s="48"/>
      <c r="E61" s="29">
        <v>249.62</v>
      </c>
      <c r="F61" s="29"/>
      <c r="G61" s="29"/>
      <c r="H61" s="29"/>
      <c r="I61" s="29"/>
      <c r="J61" s="18">
        <f t="shared" ref="J61:J78" si="35">E61+F61+G61+H61+I61</f>
        <v>249.62</v>
      </c>
    </row>
    <row r="62" spans="1:10" s="2" customFormat="1">
      <c r="A62" s="6" t="s">
        <v>124</v>
      </c>
      <c r="B62" s="26" t="s">
        <v>99</v>
      </c>
      <c r="C62" s="27" t="s">
        <v>22</v>
      </c>
      <c r="D62" s="48"/>
      <c r="E62" s="29"/>
      <c r="F62" s="29"/>
      <c r="G62" s="29"/>
      <c r="H62" s="29"/>
      <c r="I62" s="29"/>
      <c r="J62" s="18">
        <f t="shared" si="35"/>
        <v>0</v>
      </c>
    </row>
    <row r="63" spans="1:10" s="2" customFormat="1">
      <c r="A63" s="6" t="s">
        <v>125</v>
      </c>
      <c r="B63" s="17" t="s">
        <v>143</v>
      </c>
      <c r="C63" s="7" t="s">
        <v>22</v>
      </c>
      <c r="D63" s="49"/>
      <c r="E63" s="30">
        <v>155.16</v>
      </c>
      <c r="F63" s="30"/>
      <c r="G63" s="30"/>
      <c r="H63" s="30"/>
      <c r="I63" s="30"/>
      <c r="J63" s="18">
        <f t="shared" si="35"/>
        <v>155.16</v>
      </c>
    </row>
    <row r="64" spans="1:10" s="2" customFormat="1">
      <c r="A64" s="6" t="s">
        <v>145</v>
      </c>
      <c r="B64" s="17" t="s">
        <v>144</v>
      </c>
      <c r="C64" s="7" t="s">
        <v>22</v>
      </c>
      <c r="D64" s="49"/>
      <c r="E64" s="30"/>
      <c r="F64" s="30"/>
      <c r="G64" s="30"/>
      <c r="H64" s="30"/>
      <c r="I64" s="30"/>
      <c r="J64" s="18"/>
    </row>
    <row r="65" spans="1:10" s="2" customFormat="1">
      <c r="A65" s="6" t="s">
        <v>126</v>
      </c>
      <c r="B65" s="17" t="s">
        <v>100</v>
      </c>
      <c r="C65" s="7" t="s">
        <v>22</v>
      </c>
      <c r="D65" s="50"/>
      <c r="E65" s="28">
        <f>SUM(E66:E69)</f>
        <v>0</v>
      </c>
      <c r="F65" s="28">
        <f t="shared" ref="F65:I65" si="36">SUM(F66:F69)</f>
        <v>0</v>
      </c>
      <c r="G65" s="28">
        <f t="shared" si="36"/>
        <v>0</v>
      </c>
      <c r="H65" s="28">
        <f t="shared" si="36"/>
        <v>0</v>
      </c>
      <c r="I65" s="28">
        <f t="shared" si="36"/>
        <v>0</v>
      </c>
      <c r="J65" s="28">
        <f>SUM(J66:J69)</f>
        <v>0</v>
      </c>
    </row>
    <row r="66" spans="1:10" s="1" customFormat="1">
      <c r="A66" s="10" t="s">
        <v>127</v>
      </c>
      <c r="B66" s="57" t="s">
        <v>101</v>
      </c>
      <c r="C66" s="7" t="s">
        <v>22</v>
      </c>
      <c r="D66" s="51"/>
      <c r="E66" s="31">
        <v>0</v>
      </c>
      <c r="F66" s="31">
        <f>E66</f>
        <v>0</v>
      </c>
      <c r="G66" s="31">
        <f t="shared" ref="G66:I66" si="37">F66</f>
        <v>0</v>
      </c>
      <c r="H66" s="31">
        <f t="shared" si="37"/>
        <v>0</v>
      </c>
      <c r="I66" s="31">
        <f t="shared" si="37"/>
        <v>0</v>
      </c>
      <c r="J66" s="18">
        <f t="shared" si="35"/>
        <v>0</v>
      </c>
    </row>
    <row r="67" spans="1:10" s="1" customFormat="1">
      <c r="A67" s="10" t="s">
        <v>128</v>
      </c>
      <c r="B67" s="57" t="s">
        <v>102</v>
      </c>
      <c r="C67" s="7" t="s">
        <v>22</v>
      </c>
      <c r="D67" s="51"/>
      <c r="E67" s="31">
        <v>0</v>
      </c>
      <c r="F67" s="31">
        <f t="shared" ref="E67:H70" si="38">E67</f>
        <v>0</v>
      </c>
      <c r="G67" s="31">
        <f t="shared" si="38"/>
        <v>0</v>
      </c>
      <c r="H67" s="31">
        <f t="shared" si="38"/>
        <v>0</v>
      </c>
      <c r="I67" s="31">
        <f>G67</f>
        <v>0</v>
      </c>
      <c r="J67" s="18">
        <f t="shared" si="35"/>
        <v>0</v>
      </c>
    </row>
    <row r="68" spans="1:10" s="1" customFormat="1">
      <c r="A68" s="10" t="s">
        <v>129</v>
      </c>
      <c r="B68" s="57" t="s">
        <v>103</v>
      </c>
      <c r="C68" s="7" t="s">
        <v>22</v>
      </c>
      <c r="D68" s="51"/>
      <c r="E68" s="31">
        <f t="shared" si="38"/>
        <v>0</v>
      </c>
      <c r="F68" s="31">
        <f t="shared" si="38"/>
        <v>0</v>
      </c>
      <c r="G68" s="31">
        <f t="shared" si="38"/>
        <v>0</v>
      </c>
      <c r="H68" s="31">
        <f t="shared" si="38"/>
        <v>0</v>
      </c>
      <c r="I68" s="31">
        <f>G68</f>
        <v>0</v>
      </c>
      <c r="J68" s="18">
        <f t="shared" si="35"/>
        <v>0</v>
      </c>
    </row>
    <row r="69" spans="1:10" s="1" customFormat="1">
      <c r="A69" s="10" t="s">
        <v>130</v>
      </c>
      <c r="B69" s="57" t="s">
        <v>104</v>
      </c>
      <c r="C69" s="7" t="s">
        <v>22</v>
      </c>
      <c r="D69" s="51"/>
      <c r="E69" s="31">
        <v>0</v>
      </c>
      <c r="F69" s="31">
        <f t="shared" si="38"/>
        <v>0</v>
      </c>
      <c r="G69" s="31">
        <f>F69</f>
        <v>0</v>
      </c>
      <c r="H69" s="31">
        <f t="shared" si="38"/>
        <v>0</v>
      </c>
      <c r="I69" s="31">
        <f>G69</f>
        <v>0</v>
      </c>
      <c r="J69" s="18">
        <f t="shared" si="35"/>
        <v>0</v>
      </c>
    </row>
    <row r="70" spans="1:10" s="1" customFormat="1">
      <c r="A70" s="10" t="s">
        <v>131</v>
      </c>
      <c r="B70" s="26" t="s">
        <v>105</v>
      </c>
      <c r="C70" s="7" t="s">
        <v>22</v>
      </c>
      <c r="D70" s="50"/>
      <c r="E70" s="28">
        <v>1192.04</v>
      </c>
      <c r="F70" s="28">
        <f t="shared" si="38"/>
        <v>1192.04</v>
      </c>
      <c r="G70" s="28">
        <f>F70</f>
        <v>1192.04</v>
      </c>
      <c r="H70" s="28">
        <f t="shared" si="38"/>
        <v>1192.04</v>
      </c>
      <c r="I70" s="28"/>
      <c r="J70" s="18">
        <f t="shared" si="35"/>
        <v>4768.16</v>
      </c>
    </row>
    <row r="71" spans="1:10" s="1" customFormat="1" ht="30">
      <c r="A71" s="10" t="s">
        <v>132</v>
      </c>
      <c r="B71" s="32" t="s">
        <v>106</v>
      </c>
      <c r="C71" s="7" t="s">
        <v>22</v>
      </c>
      <c r="D71" s="22"/>
      <c r="E71" s="18"/>
      <c r="F71" s="18"/>
      <c r="G71" s="18"/>
      <c r="H71" s="18"/>
      <c r="I71" s="18"/>
      <c r="J71" s="18">
        <f t="shared" si="35"/>
        <v>0</v>
      </c>
    </row>
    <row r="72" spans="1:10" s="1" customFormat="1">
      <c r="A72" s="10" t="s">
        <v>133</v>
      </c>
      <c r="B72" s="26" t="s">
        <v>107</v>
      </c>
      <c r="C72" s="7" t="s">
        <v>22</v>
      </c>
      <c r="D72" s="50"/>
      <c r="E72" s="28"/>
      <c r="F72" s="28"/>
      <c r="G72" s="28"/>
      <c r="H72" s="28"/>
      <c r="I72" s="28"/>
      <c r="J72" s="18">
        <f t="shared" si="35"/>
        <v>0</v>
      </c>
    </row>
    <row r="73" spans="1:10" s="1" customFormat="1" ht="30">
      <c r="A73" s="10" t="s">
        <v>134</v>
      </c>
      <c r="B73" s="26" t="s">
        <v>108</v>
      </c>
      <c r="C73" s="7" t="s">
        <v>22</v>
      </c>
      <c r="D73" s="49"/>
      <c r="E73" s="30"/>
      <c r="F73" s="30"/>
      <c r="G73" s="30"/>
      <c r="H73" s="30"/>
      <c r="I73" s="30"/>
      <c r="J73" s="18">
        <f t="shared" si="35"/>
        <v>0</v>
      </c>
    </row>
    <row r="74" spans="1:10" s="1" customFormat="1">
      <c r="A74" s="10" t="s">
        <v>135</v>
      </c>
      <c r="B74" s="26" t="s">
        <v>109</v>
      </c>
      <c r="C74" s="7" t="s">
        <v>22</v>
      </c>
      <c r="D74" s="50"/>
      <c r="E74" s="28">
        <f>E75</f>
        <v>0</v>
      </c>
      <c r="F74" s="28">
        <f t="shared" ref="F74:I74" si="39">F75</f>
        <v>0</v>
      </c>
      <c r="G74" s="28">
        <f t="shared" si="39"/>
        <v>0</v>
      </c>
      <c r="H74" s="28">
        <f t="shared" si="39"/>
        <v>0</v>
      </c>
      <c r="I74" s="28">
        <f t="shared" si="39"/>
        <v>0</v>
      </c>
      <c r="J74" s="18">
        <f t="shared" si="35"/>
        <v>0</v>
      </c>
    </row>
    <row r="75" spans="1:10" s="1" customFormat="1" ht="30">
      <c r="A75" s="10" t="s">
        <v>136</v>
      </c>
      <c r="B75" s="26" t="s">
        <v>110</v>
      </c>
      <c r="C75" s="7" t="s">
        <v>22</v>
      </c>
      <c r="D75" s="50"/>
      <c r="E75" s="28"/>
      <c r="F75" s="28"/>
      <c r="G75" s="28"/>
      <c r="H75" s="28"/>
      <c r="I75" s="28"/>
      <c r="J75" s="18">
        <f t="shared" si="35"/>
        <v>0</v>
      </c>
    </row>
    <row r="76" spans="1:10" s="1" customFormat="1" ht="30">
      <c r="A76" s="10" t="s">
        <v>137</v>
      </c>
      <c r="B76" s="26" t="s">
        <v>111</v>
      </c>
      <c r="C76" s="7" t="s">
        <v>22</v>
      </c>
      <c r="D76" s="50"/>
      <c r="E76" s="28"/>
      <c r="F76" s="28"/>
      <c r="G76" s="28"/>
      <c r="H76" s="28"/>
      <c r="I76" s="28"/>
      <c r="J76" s="18">
        <f t="shared" si="35"/>
        <v>0</v>
      </c>
    </row>
    <row r="77" spans="1:10" s="1" customFormat="1">
      <c r="A77" s="10" t="s">
        <v>138</v>
      </c>
      <c r="B77" s="33" t="s">
        <v>112</v>
      </c>
      <c r="C77" s="7" t="s">
        <v>22</v>
      </c>
      <c r="D77" s="49"/>
      <c r="E77" s="30"/>
      <c r="F77" s="30"/>
      <c r="G77" s="30"/>
      <c r="H77" s="30"/>
      <c r="I77" s="30"/>
      <c r="J77" s="18">
        <f t="shared" si="35"/>
        <v>0</v>
      </c>
    </row>
    <row r="78" spans="1:10" s="1" customFormat="1">
      <c r="A78" s="10" t="s">
        <v>139</v>
      </c>
      <c r="B78" s="26" t="s">
        <v>113</v>
      </c>
      <c r="C78" s="7" t="s">
        <v>22</v>
      </c>
      <c r="D78" s="49"/>
      <c r="E78" s="30"/>
      <c r="F78" s="30"/>
      <c r="G78" s="30"/>
      <c r="H78" s="30"/>
      <c r="I78" s="30"/>
      <c r="J78" s="18">
        <f t="shared" si="35"/>
        <v>0</v>
      </c>
    </row>
    <row r="79" spans="1:10" s="1" customFormat="1">
      <c r="A79" s="19"/>
      <c r="B79" s="23" t="s">
        <v>114</v>
      </c>
      <c r="C79" s="21" t="s">
        <v>22</v>
      </c>
      <c r="D79" s="22">
        <f t="shared" ref="D79:J79" si="40">D61+D62+D63+D65+D70+D71+D72+D73+D74+D77+D78</f>
        <v>0</v>
      </c>
      <c r="E79" s="22">
        <f t="shared" si="40"/>
        <v>1596.82</v>
      </c>
      <c r="F79" s="22">
        <f t="shared" si="40"/>
        <v>1192.04</v>
      </c>
      <c r="G79" s="22">
        <f t="shared" si="40"/>
        <v>1192.04</v>
      </c>
      <c r="H79" s="22">
        <f t="shared" si="40"/>
        <v>1192.04</v>
      </c>
      <c r="I79" s="22">
        <f t="shared" si="40"/>
        <v>0</v>
      </c>
      <c r="J79" s="22">
        <f t="shared" si="40"/>
        <v>5172.9399999999996</v>
      </c>
    </row>
    <row r="80" spans="1:10" s="1" customFormat="1">
      <c r="A80" s="3"/>
      <c r="B80" s="41"/>
      <c r="C80" s="2"/>
      <c r="D80" s="52"/>
      <c r="E80" s="34"/>
      <c r="F80" s="34"/>
      <c r="G80" s="34"/>
      <c r="H80" s="34"/>
      <c r="I80" s="34"/>
      <c r="J80" s="5"/>
    </row>
    <row r="81" spans="1:10" s="1" customFormat="1" ht="27.75" customHeight="1">
      <c r="A81" s="76" t="s">
        <v>115</v>
      </c>
      <c r="B81" s="76"/>
      <c r="C81" s="76"/>
      <c r="D81" s="76"/>
      <c r="E81" s="76"/>
      <c r="F81" s="76"/>
      <c r="G81" s="76"/>
      <c r="H81" s="76"/>
      <c r="I81" s="76"/>
      <c r="J81" s="76"/>
    </row>
    <row r="82" spans="1:10">
      <c r="A82" s="35"/>
      <c r="B82" s="35"/>
      <c r="C82" s="35"/>
      <c r="D82" s="53"/>
      <c r="E82" s="24"/>
      <c r="F82" s="24"/>
      <c r="G82" s="24"/>
      <c r="H82" s="24"/>
      <c r="I82" s="24"/>
    </row>
    <row r="83" spans="1:10" ht="30">
      <c r="A83" s="6" t="s">
        <v>1</v>
      </c>
      <c r="B83" s="6" t="s">
        <v>2</v>
      </c>
      <c r="C83" s="6" t="s">
        <v>3</v>
      </c>
      <c r="D83" s="42" t="str">
        <f>D4</f>
        <v>2016 год(план)</v>
      </c>
      <c r="E83" s="8" t="str">
        <f t="shared" ref="E83:I83" si="41">E4</f>
        <v>2016 год план</v>
      </c>
      <c r="F83" s="8" t="str">
        <f t="shared" si="41"/>
        <v>2017 год план</v>
      </c>
      <c r="G83" s="8" t="str">
        <f t="shared" si="41"/>
        <v>2018 год план</v>
      </c>
      <c r="H83" s="8" t="str">
        <f t="shared" si="41"/>
        <v>2019 год план</v>
      </c>
      <c r="I83" s="8" t="str">
        <f t="shared" si="41"/>
        <v>2020 год план</v>
      </c>
      <c r="J83" s="8" t="str">
        <f>J59</f>
        <v>Итого  2016-2020</v>
      </c>
    </row>
    <row r="84" spans="1:10">
      <c r="A84" s="9">
        <v>1</v>
      </c>
      <c r="B84" s="9">
        <v>2</v>
      </c>
      <c r="C84" s="9">
        <v>3</v>
      </c>
      <c r="D84" s="9">
        <f>D5</f>
        <v>4</v>
      </c>
      <c r="E84" s="9">
        <f>E5</f>
        <v>5</v>
      </c>
      <c r="F84" s="9">
        <f>F5</f>
        <v>6</v>
      </c>
      <c r="G84" s="9">
        <f>G5</f>
        <v>7</v>
      </c>
      <c r="H84" s="9">
        <f>H5</f>
        <v>8</v>
      </c>
      <c r="I84" s="9">
        <f>I5</f>
        <v>9</v>
      </c>
      <c r="J84" s="9"/>
    </row>
    <row r="85" spans="1:10" ht="45">
      <c r="A85" s="36" t="s">
        <v>116</v>
      </c>
      <c r="B85" s="37" t="s">
        <v>115</v>
      </c>
      <c r="C85" s="38" t="s">
        <v>22</v>
      </c>
      <c r="D85" s="54"/>
      <c r="E85" s="39"/>
      <c r="F85" s="39">
        <v>12978.76</v>
      </c>
      <c r="G85" s="39">
        <f>F85-E86-292.08</f>
        <v>-329.57999999999817</v>
      </c>
      <c r="H85" s="39"/>
      <c r="I85" s="39"/>
      <c r="J85" s="29"/>
    </row>
    <row r="86" spans="1:10" ht="36" customHeight="1">
      <c r="A86" s="19" t="s">
        <v>140</v>
      </c>
      <c r="B86" s="23" t="s">
        <v>117</v>
      </c>
      <c r="C86" s="21" t="s">
        <v>22</v>
      </c>
      <c r="D86" s="40">
        <f t="shared" ref="D86:J86" si="42">D55+D79+D85</f>
        <v>0</v>
      </c>
      <c r="E86" s="40">
        <f>E55+E79+E85</f>
        <v>13016.259999999998</v>
      </c>
      <c r="F86" s="40">
        <f t="shared" si="42"/>
        <v>17025.66</v>
      </c>
      <c r="G86" s="40">
        <f t="shared" si="42"/>
        <v>3717.3200000000015</v>
      </c>
      <c r="H86" s="40">
        <f t="shared" si="42"/>
        <v>4046.8999999999996</v>
      </c>
      <c r="I86" s="40">
        <f t="shared" si="42"/>
        <v>2854.8599999999997</v>
      </c>
      <c r="J86" s="40">
        <f t="shared" si="42"/>
        <v>28011.819999999996</v>
      </c>
    </row>
    <row r="87" spans="1:10" s="2" customFormat="1">
      <c r="B87" s="68"/>
      <c r="D87" s="3"/>
      <c r="F87" s="2">
        <f t="shared" ref="F87:J87" si="43">F78/(F86-F61-F72-F78-F64)</f>
        <v>0</v>
      </c>
      <c r="G87" s="2">
        <f t="shared" si="43"/>
        <v>0</v>
      </c>
      <c r="H87" s="2">
        <f t="shared" si="43"/>
        <v>0</v>
      </c>
      <c r="I87" s="2">
        <f t="shared" si="43"/>
        <v>0</v>
      </c>
      <c r="J87" s="2">
        <f t="shared" si="43"/>
        <v>0</v>
      </c>
    </row>
    <row r="88" spans="1:10" s="2" customFormat="1">
      <c r="B88" s="68"/>
      <c r="D88" s="3"/>
    </row>
    <row r="89" spans="1:10" s="2" customFormat="1">
      <c r="B89" s="41"/>
      <c r="D89" s="3"/>
    </row>
    <row r="90" spans="1:10" s="2" customFormat="1">
      <c r="A90" s="65" t="s">
        <v>149</v>
      </c>
      <c r="B90" s="65"/>
      <c r="C90" s="65"/>
      <c r="D90" s="65"/>
      <c r="E90" s="65"/>
    </row>
    <row r="91" spans="1:10" s="2" customFormat="1">
      <c r="B91" s="41"/>
      <c r="D91" s="3"/>
    </row>
    <row r="92" spans="1:10" s="2" customFormat="1">
      <c r="B92" s="41"/>
      <c r="D92" s="3"/>
    </row>
    <row r="93" spans="1:10" s="2" customFormat="1">
      <c r="B93" s="41"/>
      <c r="D93" s="3"/>
    </row>
    <row r="94" spans="1:10" s="2" customFormat="1">
      <c r="B94" s="41"/>
      <c r="D94" s="3"/>
    </row>
    <row r="95" spans="1:10" s="2" customFormat="1">
      <c r="B95" s="41"/>
      <c r="D95" s="3"/>
    </row>
    <row r="96" spans="1:10" s="2" customFormat="1">
      <c r="B96" s="41"/>
      <c r="D96" s="3"/>
    </row>
    <row r="97" spans="2:4" s="2" customFormat="1">
      <c r="B97" s="41"/>
      <c r="D97" s="3"/>
    </row>
    <row r="98" spans="2:4" s="2" customFormat="1">
      <c r="B98" s="41"/>
      <c r="D98" s="3"/>
    </row>
  </sheetData>
  <mergeCells count="11">
    <mergeCell ref="A90:E90"/>
    <mergeCell ref="A1:J1"/>
    <mergeCell ref="A2:C2"/>
    <mergeCell ref="A13:C13"/>
    <mergeCell ref="B87:B88"/>
    <mergeCell ref="E3:I3"/>
    <mergeCell ref="C3:C4"/>
    <mergeCell ref="B3:B4"/>
    <mergeCell ref="A3:A4"/>
    <mergeCell ref="A57:J57"/>
    <mergeCell ref="A81:J81"/>
  </mergeCells>
  <dataValidations count="1">
    <dataValidation type="decimal" allowBlank="1" showInputMessage="1" showErrorMessage="1" errorTitle="Внимание" error="Допускается ввод только действительных чисел!" sqref="J85 D10:I10 D44:I44 D54:I54 D49:I49 D73:I78 D61:I64 D66:I70 D6:I8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  <rowBreaks count="1" manualBreakCount="1">
    <brk id="37" max="9" man="1"/>
  </rowBreaks>
  <ignoredErrors>
    <ignoredError sqref="E54:J54 E56:J56 F55:J5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НВВ на 2016-2020 гг</vt:lpstr>
      <vt:lpstr>'Расчет НВВ на 2016-2020 гг'!Область_печати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Дьяченко</dc:creator>
  <cp:lastModifiedBy>User</cp:lastModifiedBy>
  <cp:lastPrinted>2016-09-08T13:12:02Z</cp:lastPrinted>
  <dcterms:created xsi:type="dcterms:W3CDTF">2015-04-07T09:10:28Z</dcterms:created>
  <dcterms:modified xsi:type="dcterms:W3CDTF">2016-09-09T09:26:54Z</dcterms:modified>
</cp:coreProperties>
</file>