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Лист1!$A$1:$N$56</definedName>
  </definedNames>
  <calcPr calcId="144525"/>
</workbook>
</file>

<file path=xl/calcChain.xml><?xml version="1.0" encoding="utf-8"?>
<calcChain xmlns="http://schemas.openxmlformats.org/spreadsheetml/2006/main">
  <c r="C40" i="1" l="1"/>
  <c r="H38" i="1"/>
  <c r="G38" i="1"/>
  <c r="F38" i="1"/>
  <c r="E38" i="1"/>
  <c r="H37" i="1"/>
  <c r="G37" i="1"/>
  <c r="F37" i="1"/>
  <c r="E37" i="1"/>
  <c r="C37" i="1"/>
  <c r="C31" i="1" s="1"/>
  <c r="E36" i="1"/>
  <c r="F36" i="1" s="1"/>
  <c r="G36" i="1" s="1"/>
  <c r="H36" i="1" s="1"/>
  <c r="E35" i="1"/>
  <c r="F35" i="1" s="1"/>
  <c r="G35" i="1" s="1"/>
  <c r="H35" i="1" s="1"/>
  <c r="E34" i="1"/>
  <c r="F34" i="1" s="1"/>
  <c r="G34" i="1" s="1"/>
  <c r="H34" i="1" s="1"/>
  <c r="E33" i="1"/>
  <c r="F33" i="1" s="1"/>
  <c r="G33" i="1" s="1"/>
  <c r="H33" i="1" s="1"/>
  <c r="E31" i="1"/>
  <c r="F31" i="1" s="1"/>
  <c r="G31" i="1" s="1"/>
  <c r="H31" i="1" s="1"/>
  <c r="D31" i="1"/>
  <c r="G30" i="1"/>
  <c r="H30" i="1" s="1"/>
  <c r="F30" i="1"/>
  <c r="E30" i="1"/>
  <c r="E29" i="1"/>
  <c r="F29" i="1" s="1"/>
  <c r="G29" i="1" s="1"/>
  <c r="H29" i="1" s="1"/>
  <c r="E28" i="1"/>
  <c r="F28" i="1" s="1"/>
  <c r="G28" i="1" s="1"/>
  <c r="H28" i="1" s="1"/>
  <c r="E27" i="1"/>
  <c r="F27" i="1" s="1"/>
  <c r="G27" i="1" s="1"/>
  <c r="H27" i="1" s="1"/>
  <c r="D27" i="1"/>
  <c r="C27" i="1"/>
  <c r="C20" i="1" s="1"/>
  <c r="E24" i="1"/>
  <c r="F24" i="1" s="1"/>
  <c r="G24" i="1" s="1"/>
  <c r="H24" i="1" s="1"/>
  <c r="E23" i="1"/>
  <c r="F23" i="1" s="1"/>
  <c r="G23" i="1" s="1"/>
  <c r="H23" i="1" s="1"/>
  <c r="E22" i="1"/>
  <c r="F22" i="1" s="1"/>
  <c r="G22" i="1" s="1"/>
  <c r="H22" i="1" s="1"/>
  <c r="D22" i="1"/>
  <c r="D20" i="1"/>
  <c r="E20" i="1" s="1"/>
  <c r="F20" i="1" s="1"/>
  <c r="G20" i="1" s="1"/>
  <c r="H20" i="1" s="1"/>
  <c r="D19" i="1"/>
  <c r="E19" i="1" s="1"/>
  <c r="F19" i="1" s="1"/>
  <c r="G19" i="1" s="1"/>
  <c r="H19" i="1" s="1"/>
  <c r="C19" i="1"/>
  <c r="D18" i="1"/>
  <c r="D40" i="1" s="1"/>
  <c r="E40" i="1" s="1"/>
  <c r="F40" i="1" s="1"/>
  <c r="G40" i="1" s="1"/>
  <c r="H40" i="1" s="1"/>
  <c r="C18" i="1"/>
  <c r="D17" i="1"/>
  <c r="E17" i="1" s="1"/>
  <c r="F17" i="1" s="1"/>
  <c r="G17" i="1" s="1"/>
  <c r="H17" i="1" s="1"/>
  <c r="M16" i="1"/>
  <c r="K16" i="1"/>
  <c r="E16" i="1"/>
  <c r="F16" i="1" s="1"/>
  <c r="G16" i="1" s="1"/>
  <c r="H16" i="1" s="1"/>
  <c r="N15" i="1"/>
  <c r="M15" i="1"/>
  <c r="L15" i="1"/>
  <c r="K15" i="1"/>
  <c r="L16" i="1" s="1"/>
  <c r="J15" i="1"/>
  <c r="I15" i="1"/>
  <c r="E15" i="1"/>
  <c r="F15" i="1" s="1"/>
  <c r="G15" i="1" s="1"/>
  <c r="D15" i="1"/>
  <c r="D39" i="1" s="1"/>
  <c r="C15" i="1"/>
  <c r="C17" i="1" s="1"/>
  <c r="F10" i="1"/>
  <c r="G10" i="1" s="1"/>
  <c r="H10" i="1" s="1"/>
  <c r="E10" i="1"/>
  <c r="F9" i="1"/>
  <c r="G9" i="1" s="1"/>
  <c r="H9" i="1" s="1"/>
  <c r="E9" i="1"/>
  <c r="C9" i="1"/>
  <c r="E8" i="1"/>
  <c r="F8" i="1" s="1"/>
  <c r="G8" i="1" s="1"/>
  <c r="H8" i="1" s="1"/>
  <c r="E7" i="1"/>
  <c r="E39" i="1" s="1"/>
  <c r="F39" i="1" s="1"/>
  <c r="G39" i="1" s="1"/>
  <c r="H39" i="1" s="1"/>
  <c r="C7" i="1"/>
  <c r="C39" i="1" s="1"/>
  <c r="L13" i="1" l="1"/>
  <c r="H15" i="1"/>
  <c r="F7" i="1"/>
  <c r="G7" i="1" s="1"/>
  <c r="H7" i="1" s="1"/>
  <c r="E18" i="1"/>
  <c r="F18" i="1" s="1"/>
  <c r="G18" i="1" s="1"/>
  <c r="H18" i="1" s="1"/>
</calcChain>
</file>

<file path=xl/sharedStrings.xml><?xml version="1.0" encoding="utf-8"?>
<sst xmlns="http://schemas.openxmlformats.org/spreadsheetml/2006/main" count="102" uniqueCount="97">
  <si>
    <t>Таблица № П1.15</t>
  </si>
  <si>
    <t xml:space="preserve">Смета расходов ООО ЭСК "Энергия" </t>
  </si>
  <si>
    <t>тыс. руб.</t>
  </si>
  <si>
    <t>п.п.</t>
  </si>
  <si>
    <t>Наименование показателя</t>
  </si>
  <si>
    <t>Базовый период</t>
  </si>
  <si>
    <t>2018 год</t>
  </si>
  <si>
    <t>2019 год</t>
  </si>
  <si>
    <t>2020 год</t>
  </si>
  <si>
    <t>2021 год</t>
  </si>
  <si>
    <t>2022 год</t>
  </si>
  <si>
    <t>1.</t>
  </si>
  <si>
    <t>Сырье, основные материалы</t>
  </si>
  <si>
    <t>2.</t>
  </si>
  <si>
    <t>Вспомогательные материалы</t>
  </si>
  <si>
    <t>из них на ремонт</t>
  </si>
  <si>
    <t>3.</t>
  </si>
  <si>
    <t>Работы и услуги производственного характера</t>
  </si>
  <si>
    <t>4.</t>
  </si>
  <si>
    <t>Топливо на технологические цели</t>
  </si>
  <si>
    <t>5.</t>
  </si>
  <si>
    <t>Энергия</t>
  </si>
  <si>
    <t>5.1.</t>
  </si>
  <si>
    <t>Энергия на технологические цели (покупная энергия Таблица П1.12.)</t>
  </si>
  <si>
    <t>5.2.</t>
  </si>
  <si>
    <t>Энергия на хозяйственные нужды</t>
  </si>
  <si>
    <t>6.</t>
  </si>
  <si>
    <t>Затраты на оплату труда</t>
  </si>
  <si>
    <t>7.</t>
  </si>
  <si>
    <t>Отчисления на социальные нужды</t>
  </si>
  <si>
    <t>8.</t>
  </si>
  <si>
    <t>Амортизация основных средств</t>
  </si>
  <si>
    <t>9.</t>
  </si>
  <si>
    <t>Прочие затраты всего, в том числе:</t>
  </si>
  <si>
    <t>9.1.</t>
  </si>
  <si>
    <t>Целевые средства на НИОКР</t>
  </si>
  <si>
    <t>9.2.</t>
  </si>
  <si>
    <t>Средства на страхование</t>
  </si>
  <si>
    <t>9.3.</t>
  </si>
  <si>
    <t>Плата за предельно допустимые выбросы (сбросы)</t>
  </si>
  <si>
    <t>9.4.</t>
  </si>
  <si>
    <t>Оплата за услуги по организации функционирования и развитию ЕЭС России, оперативно-диспетчерскому управлению в электроэнергетике, организации функционирования торговой системы оптового рынка электрической энергии (мощности), передаче электрической энергии по единой национальной (общероссийской) электрической сети</t>
  </si>
  <si>
    <t>9.5.</t>
  </si>
  <si>
    <t>Отчисления в ремонтный фонд (в случае его формирования)</t>
  </si>
  <si>
    <t xml:space="preserve"> </t>
  </si>
  <si>
    <t>9.6.</t>
  </si>
  <si>
    <t>Водный налог (ГЭС)</t>
  </si>
  <si>
    <t>9.7.</t>
  </si>
  <si>
    <t>Непроизводственные расходы (налоги и другие обязательные платежи сборы)</t>
  </si>
  <si>
    <t>9.7.1.</t>
  </si>
  <si>
    <t>Налог на имущество</t>
  </si>
  <si>
    <t>9.7.2.</t>
  </si>
  <si>
    <t>Транспортный налог</t>
  </si>
  <si>
    <t>9.7.3.</t>
  </si>
  <si>
    <t>Госпошлина</t>
  </si>
  <si>
    <t>9.8.</t>
  </si>
  <si>
    <t>Другие затраты, относимые на себестоимость продукции, всего</t>
  </si>
  <si>
    <t>в т.ч.</t>
  </si>
  <si>
    <t>9.8.1.</t>
  </si>
  <si>
    <t>Арендная плата за электрооборудование</t>
  </si>
  <si>
    <t>9.8.2</t>
  </si>
  <si>
    <t>Лизинг</t>
  </si>
  <si>
    <t>9.8.3</t>
  </si>
  <si>
    <t>Аренда помещения</t>
  </si>
  <si>
    <t>Затраты на потери электроэнергии</t>
  </si>
  <si>
    <t>9.8.4</t>
  </si>
  <si>
    <t>Общехозяйственные расходы</t>
  </si>
  <si>
    <t>9.8.5</t>
  </si>
  <si>
    <t>Услуги банка</t>
  </si>
  <si>
    <t>10.</t>
  </si>
  <si>
    <t>Итого расходов</t>
  </si>
  <si>
    <t>11.</t>
  </si>
  <si>
    <t>Недополученный по независящим причинам доход</t>
  </si>
  <si>
    <t>12.</t>
  </si>
  <si>
    <t>Избыток средств, полученный в предыдущем периоде регулирования</t>
  </si>
  <si>
    <t>13.</t>
  </si>
  <si>
    <t>Нечетные расходы по производству продукции (услуг)</t>
  </si>
  <si>
    <t>в том числе:</t>
  </si>
  <si>
    <t>13.1.</t>
  </si>
  <si>
    <t>- электрическая энергия</t>
  </si>
  <si>
    <t>13.1.1.</t>
  </si>
  <si>
    <t>производство электроэнергии</t>
  </si>
  <si>
    <t>13.1.2.</t>
  </si>
  <si>
    <t>покупная электроэнергия</t>
  </si>
  <si>
    <t>13.1.3.</t>
  </si>
  <si>
    <t>передача электроэнергии</t>
  </si>
  <si>
    <t>13.2.</t>
  </si>
  <si>
    <t>- тепловая энергия</t>
  </si>
  <si>
    <t>13.2.1.</t>
  </si>
  <si>
    <t>производство теплоэнергии</t>
  </si>
  <si>
    <t>13.2.2.</t>
  </si>
  <si>
    <t>покупная теплоэнергия</t>
  </si>
  <si>
    <t>13.2.3.</t>
  </si>
  <si>
    <t>передача теплоэнергии</t>
  </si>
  <si>
    <t>13.3.</t>
  </si>
  <si>
    <t>- прочая продукция</t>
  </si>
  <si>
    <t>Директор ООО ЭСК "Энергия"                                                                                                             А.Д. Тимофеев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</si>
</sst>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" fontId="4" fillId="3" borderId="0" applyBorder="0">
      <alignment horizontal="right"/>
    </xf>
  </cellStyleXfs>
  <cellXfs count="2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0" fontId="0" fillId="2" borderId="2" xfId="0" applyFill="1" applyBorder="1"/>
    <xf numFmtId="0" fontId="0" fillId="0" borderId="2" xfId="0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3" fillId="0" borderId="2" xfId="1" applyBorder="1" applyAlignment="1">
      <alignment vertical="top" wrapText="1"/>
    </xf>
    <xf numFmtId="2" fontId="0" fillId="0" borderId="0" xfId="0" applyNumberFormat="1"/>
    <xf numFmtId="0" fontId="2" fillId="2" borderId="2" xfId="0" applyFont="1" applyFill="1" applyBorder="1" applyAlignment="1">
      <alignment horizontal="center" vertical="top" wrapText="1"/>
    </xf>
    <xf numFmtId="4" fontId="4" fillId="3" borderId="0" xfId="2">
      <alignment horizontal="right"/>
    </xf>
    <xf numFmtId="49" fontId="2" fillId="0" borderId="2" xfId="0" applyNumberFormat="1" applyFont="1" applyBorder="1" applyAlignment="1">
      <alignment horizontal="center" vertical="top" wrapText="1"/>
    </xf>
    <xf numFmtId="0" fontId="0" fillId="0" borderId="0" xfId="0" applyBorder="1"/>
    <xf numFmtId="0" fontId="2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Формула_GRES.2007.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80;&#1081;%20&#1060;&#1086;&#1088;&#1084;&#1099;%20&#1076;&#1083;&#1103;%20&#1079;&#1072;&#1087;&#1086;&#1083;&#1085;&#1077;&#1085;&#1080;&#1103;%20&#1074;%20&#1056;&#1069;&#1050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1.1"/>
      <sheetName val="П 1.2"/>
      <sheetName val="П 1.3"/>
      <sheetName val="п 1.4"/>
      <sheetName val="потери"/>
      <sheetName val="п 1.5"/>
      <sheetName val="п 1.6 2017"/>
      <sheetName val="п 1.12"/>
      <sheetName val="п 1.13"/>
      <sheetName val="п 1.15 2016"/>
      <sheetName val="п 1.16"/>
      <sheetName val="п 1.17"/>
      <sheetName val="п 1.17.1"/>
      <sheetName val="п 1.18.2"/>
      <sheetName val="п 1.20"/>
      <sheetName val="п 1.20.1"/>
      <sheetName val="п 1.21"/>
      <sheetName val="п 1.21.3"/>
      <sheetName val="п 1.23"/>
      <sheetName val="п 1.24"/>
      <sheetName val="п 1.25"/>
      <sheetName val="п 1.26"/>
      <sheetName val="п 1.27"/>
      <sheetName val="п 1.29"/>
      <sheetName val="п 1.30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4">
          <cell r="D44">
            <v>21364.132031999998</v>
          </cell>
          <cell r="E44">
            <v>22699.998</v>
          </cell>
          <cell r="F44">
            <v>23815.309470479999</v>
          </cell>
          <cell r="G44">
            <v>25029.890253474474</v>
          </cell>
          <cell r="H44">
            <v>26306.414656401674</v>
          </cell>
          <cell r="I44">
            <v>27648.041803878154</v>
          </cell>
        </row>
      </sheetData>
      <sheetData sheetId="11">
        <row r="10">
          <cell r="C10">
            <v>403.9</v>
          </cell>
          <cell r="D10">
            <v>414.2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iles.stroyinf.ru/Data2/1/4293849/4293849236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view="pageBreakPreview" zoomScale="60" zoomScaleNormal="100" workbookViewId="0">
      <selection activeCell="H5" sqref="H5"/>
    </sheetView>
  </sheetViews>
  <sheetFormatPr defaultRowHeight="15" x14ac:dyDescent="0.25"/>
  <cols>
    <col min="1" max="1" width="11.28515625" customWidth="1"/>
    <col min="2" max="2" width="54" customWidth="1"/>
    <col min="3" max="3" width="12.7109375" customWidth="1"/>
    <col min="4" max="4" width="15" customWidth="1"/>
    <col min="5" max="5" width="14.28515625" customWidth="1"/>
    <col min="6" max="6" width="13.7109375" customWidth="1"/>
    <col min="7" max="7" width="11" customWidth="1"/>
    <col min="8" max="8" width="11.85546875" customWidth="1"/>
    <col min="9" max="9" width="10.42578125" hidden="1" customWidth="1"/>
    <col min="10" max="14" width="0" hidden="1" customWidth="1"/>
  </cols>
  <sheetData>
    <row r="1" spans="1:14" ht="15.75" x14ac:dyDescent="0.25">
      <c r="A1" s="1" t="s">
        <v>0</v>
      </c>
      <c r="B1" s="1"/>
      <c r="C1" s="1"/>
      <c r="D1" s="1"/>
      <c r="E1" s="1"/>
      <c r="F1" s="1"/>
      <c r="G1" s="1"/>
    </row>
    <row r="2" spans="1:14" ht="15.75" x14ac:dyDescent="0.25">
      <c r="A2" s="2" t="s">
        <v>1</v>
      </c>
      <c r="B2" s="2"/>
      <c r="C2" s="2"/>
      <c r="D2" s="2"/>
      <c r="E2" s="2"/>
      <c r="F2" s="2"/>
      <c r="G2" s="2"/>
    </row>
    <row r="3" spans="1:14" ht="15.75" x14ac:dyDescent="0.25">
      <c r="A3" s="3" t="s">
        <v>2</v>
      </c>
      <c r="B3" s="3"/>
      <c r="C3" s="3"/>
      <c r="D3" s="3"/>
      <c r="E3" s="3"/>
      <c r="F3" s="3"/>
      <c r="G3" s="3"/>
    </row>
    <row r="4" spans="1:14" ht="31.5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</row>
    <row r="5" spans="1:14" ht="15.7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7</v>
      </c>
    </row>
    <row r="6" spans="1:14" ht="15.75" x14ac:dyDescent="0.25">
      <c r="A6" s="5" t="s">
        <v>11</v>
      </c>
      <c r="B6" s="6" t="s">
        <v>12</v>
      </c>
      <c r="C6" s="7"/>
      <c r="D6" s="8"/>
      <c r="E6" s="9"/>
      <c r="F6" s="9"/>
      <c r="G6" s="9"/>
      <c r="H6" s="9"/>
    </row>
    <row r="7" spans="1:14" ht="15.75" x14ac:dyDescent="0.25">
      <c r="A7" s="10" t="s">
        <v>13</v>
      </c>
      <c r="B7" s="11" t="s">
        <v>14</v>
      </c>
      <c r="C7" s="12">
        <f>C8+1401.38+498.56+469.83+C16+C18</f>
        <v>13558.989999999998</v>
      </c>
      <c r="D7" s="12">
        <v>8303.16</v>
      </c>
      <c r="E7" s="12">
        <f>D7*1.1</f>
        <v>9133.4760000000006</v>
      </c>
      <c r="F7" s="12">
        <f t="shared" ref="F7:H7" si="0">E7*1.1</f>
        <v>10046.823600000002</v>
      </c>
      <c r="G7" s="12">
        <f t="shared" si="0"/>
        <v>11051.505960000002</v>
      </c>
      <c r="H7" s="12">
        <f t="shared" si="0"/>
        <v>12156.656556000004</v>
      </c>
    </row>
    <row r="8" spans="1:14" ht="15.75" x14ac:dyDescent="0.25">
      <c r="A8" s="5"/>
      <c r="B8" s="6" t="s">
        <v>15</v>
      </c>
      <c r="C8" s="7">
        <v>11189.22</v>
      </c>
      <c r="D8" s="7">
        <v>4313.5600000000004</v>
      </c>
      <c r="E8" s="12">
        <f t="shared" ref="E8:H10" si="1">D8*1.1</f>
        <v>4744.9160000000011</v>
      </c>
      <c r="F8" s="12">
        <f t="shared" si="1"/>
        <v>5219.4076000000014</v>
      </c>
      <c r="G8" s="12">
        <f t="shared" si="1"/>
        <v>5741.3483600000018</v>
      </c>
      <c r="H8" s="12">
        <f t="shared" si="1"/>
        <v>6315.4831960000029</v>
      </c>
    </row>
    <row r="9" spans="1:14" ht="15.75" x14ac:dyDescent="0.25">
      <c r="A9" s="10" t="s">
        <v>16</v>
      </c>
      <c r="B9" s="11" t="s">
        <v>17</v>
      </c>
      <c r="C9" s="12">
        <f>734.4+C10+71.63</f>
        <v>806.03</v>
      </c>
      <c r="D9" s="12">
        <v>23471.77</v>
      </c>
      <c r="E9" s="12">
        <f t="shared" si="1"/>
        <v>25818.947000000004</v>
      </c>
      <c r="F9" s="12">
        <f t="shared" si="1"/>
        <v>28400.841700000008</v>
      </c>
      <c r="G9" s="12">
        <f t="shared" si="1"/>
        <v>31240.92587000001</v>
      </c>
      <c r="H9" s="12">
        <f t="shared" si="1"/>
        <v>34365.018457000013</v>
      </c>
    </row>
    <row r="10" spans="1:14" ht="15.75" x14ac:dyDescent="0.25">
      <c r="A10" s="5"/>
      <c r="B10" s="6" t="s">
        <v>15</v>
      </c>
      <c r="C10" s="7"/>
      <c r="D10" s="7">
        <v>21514.17</v>
      </c>
      <c r="E10" s="7">
        <f t="shared" si="1"/>
        <v>23665.587</v>
      </c>
      <c r="F10" s="7">
        <f t="shared" si="1"/>
        <v>26032.145700000001</v>
      </c>
      <c r="G10" s="7">
        <f t="shared" si="1"/>
        <v>28635.360270000005</v>
      </c>
      <c r="H10" s="7">
        <f t="shared" si="1"/>
        <v>31498.896297000007</v>
      </c>
    </row>
    <row r="11" spans="1:14" ht="15.75" x14ac:dyDescent="0.25">
      <c r="A11" s="5" t="s">
        <v>18</v>
      </c>
      <c r="B11" s="6" t="s">
        <v>19</v>
      </c>
      <c r="C11" s="7"/>
      <c r="D11" s="7"/>
      <c r="E11" s="12"/>
      <c r="F11" s="12"/>
      <c r="G11" s="12"/>
      <c r="H11" s="12"/>
    </row>
    <row r="12" spans="1:14" ht="15.75" x14ac:dyDescent="0.25">
      <c r="A12" s="5" t="s">
        <v>20</v>
      </c>
      <c r="B12" s="6" t="s">
        <v>21</v>
      </c>
      <c r="C12" s="7"/>
      <c r="D12" s="7"/>
      <c r="E12" s="12"/>
      <c r="F12" s="12"/>
      <c r="G12" s="12"/>
      <c r="H12" s="12"/>
    </row>
    <row r="13" spans="1:14" ht="30" x14ac:dyDescent="0.25">
      <c r="A13" s="5" t="s">
        <v>22</v>
      </c>
      <c r="B13" s="13" t="s">
        <v>23</v>
      </c>
      <c r="C13" s="7"/>
      <c r="D13" s="7"/>
      <c r="E13" s="12"/>
      <c r="F13" s="12"/>
      <c r="G13" s="12"/>
      <c r="H13" s="12"/>
      <c r="L13">
        <f>G15/F15</f>
        <v>1.1000000000000001</v>
      </c>
    </row>
    <row r="14" spans="1:14" ht="15.75" x14ac:dyDescent="0.25">
      <c r="A14" s="5" t="s">
        <v>24</v>
      </c>
      <c r="B14" s="6" t="s">
        <v>25</v>
      </c>
      <c r="C14" s="7"/>
      <c r="D14" s="7"/>
      <c r="E14" s="12"/>
      <c r="F14" s="12"/>
      <c r="G14" s="12"/>
      <c r="H14" s="12"/>
    </row>
    <row r="15" spans="1:14" ht="15.75" x14ac:dyDescent="0.25">
      <c r="A15" s="10" t="s">
        <v>26</v>
      </c>
      <c r="B15" s="11" t="s">
        <v>27</v>
      </c>
      <c r="C15" s="12">
        <f>20428.19</f>
        <v>20428.189999999999</v>
      </c>
      <c r="D15" s="12">
        <f>'[1]п 1.16'!E44</f>
        <v>22699.998</v>
      </c>
      <c r="E15" s="12">
        <f>D15*1.1</f>
        <v>24969.997800000001</v>
      </c>
      <c r="F15" s="12">
        <f t="shared" ref="F15:H15" si="2">E15*1.1</f>
        <v>27466.997580000003</v>
      </c>
      <c r="G15" s="12">
        <f t="shared" si="2"/>
        <v>30213.697338000005</v>
      </c>
      <c r="H15" s="12">
        <f t="shared" si="2"/>
        <v>33235.067071800011</v>
      </c>
      <c r="I15" s="14">
        <f>'[1]п 1.16'!D44</f>
        <v>21364.132031999998</v>
      </c>
      <c r="J15" s="14">
        <f>'[1]п 1.16'!E44</f>
        <v>22699.998</v>
      </c>
      <c r="K15" s="14">
        <f>'[1]п 1.16'!F44</f>
        <v>23815.309470479999</v>
      </c>
      <c r="L15" s="14">
        <f>'[1]п 1.16'!G44</f>
        <v>25029.890253474474</v>
      </c>
      <c r="M15" s="14">
        <f>'[1]п 1.16'!H44</f>
        <v>26306.414656401674</v>
      </c>
      <c r="N15" s="14">
        <f>'[1]п 1.16'!I44</f>
        <v>27648.041803878154</v>
      </c>
    </row>
    <row r="16" spans="1:14" ht="15.75" x14ac:dyDescent="0.25">
      <c r="A16" s="5"/>
      <c r="B16" s="6" t="s">
        <v>15</v>
      </c>
      <c r="C16" s="7"/>
      <c r="D16" s="7"/>
      <c r="E16" s="7">
        <f t="shared" ref="E16:H31" si="3">D16*1.1</f>
        <v>0</v>
      </c>
      <c r="F16" s="7">
        <f t="shared" si="3"/>
        <v>0</v>
      </c>
      <c r="G16" s="7">
        <f t="shared" si="3"/>
        <v>0</v>
      </c>
      <c r="H16" s="7">
        <f t="shared" si="3"/>
        <v>0</v>
      </c>
      <c r="K16">
        <f>J15*1.1</f>
        <v>24969.997800000001</v>
      </c>
      <c r="L16">
        <f t="shared" ref="L16:M16" si="4">K15*1.1</f>
        <v>26196.840417528001</v>
      </c>
      <c r="M16">
        <f t="shared" si="4"/>
        <v>27532.879278821925</v>
      </c>
    </row>
    <row r="17" spans="1:19" ht="17.25" customHeight="1" x14ac:dyDescent="0.25">
      <c r="A17" s="10" t="s">
        <v>28</v>
      </c>
      <c r="B17" s="11" t="s">
        <v>29</v>
      </c>
      <c r="C17" s="12">
        <f>C15*0.323</f>
        <v>6598.30537</v>
      </c>
      <c r="D17" s="12">
        <f>D15*0.306</f>
        <v>6946.199388</v>
      </c>
      <c r="E17" s="12">
        <f t="shared" si="3"/>
        <v>7640.8193268000005</v>
      </c>
      <c r="F17" s="12">
        <f t="shared" si="3"/>
        <v>8404.9012594800006</v>
      </c>
      <c r="G17" s="12">
        <f t="shared" si="3"/>
        <v>9245.3913854280017</v>
      </c>
      <c r="H17" s="12">
        <f t="shared" si="3"/>
        <v>10169.930523970803</v>
      </c>
    </row>
    <row r="18" spans="1:19" ht="15.75" x14ac:dyDescent="0.25">
      <c r="A18" s="5"/>
      <c r="B18" s="6" t="s">
        <v>15</v>
      </c>
      <c r="C18" s="7">
        <f>C16*0.323</f>
        <v>0</v>
      </c>
      <c r="D18" s="7">
        <f>D16*0.323</f>
        <v>0</v>
      </c>
      <c r="E18" s="7">
        <f t="shared" si="3"/>
        <v>0</v>
      </c>
      <c r="F18" s="7">
        <f t="shared" si="3"/>
        <v>0</v>
      </c>
      <c r="G18" s="7">
        <f t="shared" si="3"/>
        <v>0</v>
      </c>
      <c r="H18" s="7">
        <f t="shared" si="3"/>
        <v>0</v>
      </c>
    </row>
    <row r="19" spans="1:19" ht="18" customHeight="1" x14ac:dyDescent="0.25">
      <c r="A19" s="5" t="s">
        <v>30</v>
      </c>
      <c r="B19" s="6" t="s">
        <v>31</v>
      </c>
      <c r="C19" s="12">
        <f>'[1]п 1.17'!C10</f>
        <v>403.9</v>
      </c>
      <c r="D19" s="12">
        <f>'[1]п 1.17'!D10</f>
        <v>414.2</v>
      </c>
      <c r="E19" s="12">
        <f t="shared" si="3"/>
        <v>455.62</v>
      </c>
      <c r="F19" s="12">
        <f t="shared" si="3"/>
        <v>501.18200000000007</v>
      </c>
      <c r="G19" s="12">
        <f t="shared" si="3"/>
        <v>551.30020000000013</v>
      </c>
      <c r="H19" s="12">
        <f t="shared" si="3"/>
        <v>606.43022000000019</v>
      </c>
    </row>
    <row r="20" spans="1:19" ht="21" customHeight="1" x14ac:dyDescent="0.25">
      <c r="A20" s="10" t="s">
        <v>32</v>
      </c>
      <c r="B20" s="11" t="s">
        <v>33</v>
      </c>
      <c r="C20" s="12">
        <f>C21+C22+C23+C24+C25+C26+C27+C31</f>
        <v>7321.4549999999999</v>
      </c>
      <c r="D20" s="12">
        <f>D21+D22+D23+D24+D25+D26+D27+D31</f>
        <v>4416.5599999999995</v>
      </c>
      <c r="E20" s="12">
        <f t="shared" si="3"/>
        <v>4858.2159999999994</v>
      </c>
      <c r="F20" s="12">
        <f t="shared" si="3"/>
        <v>5344.0375999999997</v>
      </c>
      <c r="G20" s="12">
        <f t="shared" si="3"/>
        <v>5878.4413599999998</v>
      </c>
      <c r="H20" s="12">
        <f t="shared" si="3"/>
        <v>6466.2854960000004</v>
      </c>
    </row>
    <row r="21" spans="1:19" ht="15.75" x14ac:dyDescent="0.25">
      <c r="A21" s="5" t="s">
        <v>34</v>
      </c>
      <c r="B21" s="6" t="s">
        <v>35</v>
      </c>
      <c r="C21" s="7"/>
      <c r="D21" s="7"/>
      <c r="E21" s="12"/>
      <c r="F21" s="12"/>
      <c r="G21" s="12"/>
      <c r="H21" s="12"/>
    </row>
    <row r="22" spans="1:19" ht="18" customHeight="1" x14ac:dyDescent="0.25">
      <c r="A22" s="5" t="s">
        <v>36</v>
      </c>
      <c r="B22" s="6" t="s">
        <v>37</v>
      </c>
      <c r="C22" s="7">
        <v>33.74</v>
      </c>
      <c r="D22" s="7">
        <f>191.9+68.4</f>
        <v>260.3</v>
      </c>
      <c r="E22" s="7">
        <f t="shared" si="3"/>
        <v>286.33000000000004</v>
      </c>
      <c r="F22" s="7">
        <f t="shared" si="3"/>
        <v>314.96300000000008</v>
      </c>
      <c r="G22" s="7">
        <f t="shared" si="3"/>
        <v>346.4593000000001</v>
      </c>
      <c r="H22" s="7">
        <f t="shared" si="3"/>
        <v>381.10523000000012</v>
      </c>
    </row>
    <row r="23" spans="1:19" ht="16.5" customHeight="1" x14ac:dyDescent="0.25">
      <c r="A23" s="5" t="s">
        <v>38</v>
      </c>
      <c r="B23" s="6" t="s">
        <v>39</v>
      </c>
      <c r="C23" s="7"/>
      <c r="D23" s="7"/>
      <c r="E23" s="7">
        <f t="shared" si="3"/>
        <v>0</v>
      </c>
      <c r="F23" s="7">
        <f t="shared" si="3"/>
        <v>0</v>
      </c>
      <c r="G23" s="7">
        <f t="shared" si="3"/>
        <v>0</v>
      </c>
      <c r="H23" s="7">
        <f t="shared" si="3"/>
        <v>0</v>
      </c>
    </row>
    <row r="24" spans="1:19" ht="112.5" customHeight="1" x14ac:dyDescent="0.25">
      <c r="A24" s="5" t="s">
        <v>40</v>
      </c>
      <c r="B24" s="6" t="s">
        <v>41</v>
      </c>
      <c r="C24" s="7">
        <v>593.255</v>
      </c>
      <c r="D24" s="7">
        <v>448.4</v>
      </c>
      <c r="E24" s="7">
        <f t="shared" si="3"/>
        <v>493.24</v>
      </c>
      <c r="F24" s="7">
        <f t="shared" si="3"/>
        <v>542.56400000000008</v>
      </c>
      <c r="G24" s="7">
        <f t="shared" si="3"/>
        <v>596.82040000000018</v>
      </c>
      <c r="H24" s="7">
        <f t="shared" si="3"/>
        <v>656.50244000000021</v>
      </c>
    </row>
    <row r="25" spans="1:19" ht="31.5" x14ac:dyDescent="0.25">
      <c r="A25" s="5" t="s">
        <v>42</v>
      </c>
      <c r="B25" s="6" t="s">
        <v>43</v>
      </c>
      <c r="C25" s="15"/>
      <c r="D25" s="7"/>
      <c r="E25" s="7"/>
      <c r="F25" s="7"/>
      <c r="G25" s="7"/>
      <c r="H25" s="7"/>
      <c r="S25" t="s">
        <v>44</v>
      </c>
    </row>
    <row r="26" spans="1:19" ht="15.75" x14ac:dyDescent="0.25">
      <c r="A26" s="5" t="s">
        <v>45</v>
      </c>
      <c r="B26" s="6" t="s">
        <v>46</v>
      </c>
      <c r="C26" s="15"/>
      <c r="D26" s="7"/>
      <c r="E26" s="12"/>
      <c r="F26" s="12"/>
      <c r="G26" s="12"/>
      <c r="H26" s="12"/>
    </row>
    <row r="27" spans="1:19" ht="33.75" customHeight="1" x14ac:dyDescent="0.25">
      <c r="A27" s="5" t="s">
        <v>47</v>
      </c>
      <c r="B27" s="6" t="s">
        <v>48</v>
      </c>
      <c r="C27" s="12">
        <f>C28+C29+C30</f>
        <v>26</v>
      </c>
      <c r="D27" s="12">
        <f>D28+D29+D30</f>
        <v>271.7</v>
      </c>
      <c r="E27" s="12">
        <f t="shared" si="3"/>
        <v>298.87</v>
      </c>
      <c r="F27" s="12">
        <f t="shared" si="3"/>
        <v>328.75700000000001</v>
      </c>
      <c r="G27" s="12">
        <f t="shared" si="3"/>
        <v>361.63270000000006</v>
      </c>
      <c r="H27" s="12">
        <f t="shared" si="3"/>
        <v>397.79597000000007</v>
      </c>
    </row>
    <row r="28" spans="1:19" ht="15.75" x14ac:dyDescent="0.25">
      <c r="A28" s="5" t="s">
        <v>49</v>
      </c>
      <c r="B28" s="6" t="s">
        <v>50</v>
      </c>
      <c r="C28" s="15">
        <v>26</v>
      </c>
      <c r="D28" s="7">
        <v>93.5</v>
      </c>
      <c r="E28" s="7">
        <f t="shared" si="3"/>
        <v>102.85000000000001</v>
      </c>
      <c r="F28" s="7">
        <f t="shared" si="3"/>
        <v>113.13500000000002</v>
      </c>
      <c r="G28" s="7">
        <f t="shared" si="3"/>
        <v>124.44850000000004</v>
      </c>
      <c r="H28" s="7">
        <f t="shared" si="3"/>
        <v>136.89335000000005</v>
      </c>
    </row>
    <row r="29" spans="1:19" ht="15.75" x14ac:dyDescent="0.25">
      <c r="A29" s="5" t="s">
        <v>51</v>
      </c>
      <c r="B29" s="6" t="s">
        <v>52</v>
      </c>
      <c r="C29" s="15"/>
      <c r="D29" s="7">
        <v>2.2000000000000002</v>
      </c>
      <c r="E29" s="7">
        <f t="shared" si="3"/>
        <v>2.4200000000000004</v>
      </c>
      <c r="F29" s="7">
        <f t="shared" si="3"/>
        <v>2.6620000000000008</v>
      </c>
      <c r="G29" s="7">
        <f t="shared" si="3"/>
        <v>2.9282000000000012</v>
      </c>
      <c r="H29" s="7">
        <f t="shared" si="3"/>
        <v>3.2210200000000015</v>
      </c>
    </row>
    <row r="30" spans="1:19" ht="15.75" x14ac:dyDescent="0.25">
      <c r="A30" s="5" t="s">
        <v>53</v>
      </c>
      <c r="B30" s="6" t="s">
        <v>54</v>
      </c>
      <c r="C30" s="15"/>
      <c r="D30" s="7">
        <v>176</v>
      </c>
      <c r="E30" s="7">
        <f t="shared" si="3"/>
        <v>193.60000000000002</v>
      </c>
      <c r="F30" s="7">
        <f t="shared" si="3"/>
        <v>212.96000000000004</v>
      </c>
      <c r="G30" s="7">
        <f t="shared" si="3"/>
        <v>234.25600000000006</v>
      </c>
      <c r="H30" s="7">
        <f t="shared" si="3"/>
        <v>257.68160000000006</v>
      </c>
    </row>
    <row r="31" spans="1:19" ht="33.75" customHeight="1" x14ac:dyDescent="0.25">
      <c r="A31" s="5" t="s">
        <v>55</v>
      </c>
      <c r="B31" s="6" t="s">
        <v>56</v>
      </c>
      <c r="C31" s="12">
        <f>C33+C34+C35+C36+C38+C37</f>
        <v>6668.46</v>
      </c>
      <c r="D31" s="12">
        <f>D33+D34+D35+D36+D38+D37</f>
        <v>3436.16</v>
      </c>
      <c r="E31" s="12">
        <f t="shared" si="3"/>
        <v>3779.7760000000003</v>
      </c>
      <c r="F31" s="12">
        <f t="shared" si="3"/>
        <v>4157.7536000000009</v>
      </c>
      <c r="G31" s="12">
        <f t="shared" si="3"/>
        <v>4573.5289600000015</v>
      </c>
      <c r="H31" s="12">
        <f t="shared" si="3"/>
        <v>5030.8818560000018</v>
      </c>
    </row>
    <row r="32" spans="1:19" ht="15.75" x14ac:dyDescent="0.25">
      <c r="A32" s="5"/>
      <c r="B32" s="6" t="s">
        <v>57</v>
      </c>
      <c r="C32" s="15"/>
      <c r="D32" s="7"/>
      <c r="E32" s="12"/>
      <c r="F32" s="12"/>
      <c r="G32" s="12"/>
      <c r="H32" s="12"/>
      <c r="S32" s="16"/>
    </row>
    <row r="33" spans="1:10" ht="15.75" x14ac:dyDescent="0.25">
      <c r="A33" s="5" t="s">
        <v>58</v>
      </c>
      <c r="B33" s="6" t="s">
        <v>59</v>
      </c>
      <c r="C33" s="15">
        <v>1366.01</v>
      </c>
      <c r="D33" s="7">
        <v>1193.46</v>
      </c>
      <c r="E33" s="7">
        <f t="shared" ref="E33:H40" si="5">D33*1.1</f>
        <v>1312.806</v>
      </c>
      <c r="F33" s="7">
        <f t="shared" si="5"/>
        <v>1444.0866000000001</v>
      </c>
      <c r="G33" s="7">
        <f t="shared" si="5"/>
        <v>1588.4952600000001</v>
      </c>
      <c r="H33" s="7">
        <f t="shared" si="5"/>
        <v>1747.3447860000003</v>
      </c>
    </row>
    <row r="34" spans="1:10" ht="15.75" x14ac:dyDescent="0.25">
      <c r="A34" s="17" t="s">
        <v>60</v>
      </c>
      <c r="B34" s="6" t="s">
        <v>61</v>
      </c>
      <c r="C34" s="15">
        <v>466.4</v>
      </c>
      <c r="D34" s="7">
        <v>402.2</v>
      </c>
      <c r="E34" s="7">
        <f t="shared" si="5"/>
        <v>442.42</v>
      </c>
      <c r="F34" s="7">
        <f t="shared" si="5"/>
        <v>486.66200000000003</v>
      </c>
      <c r="G34" s="7">
        <f t="shared" si="5"/>
        <v>535.32820000000004</v>
      </c>
      <c r="H34" s="7">
        <f t="shared" si="5"/>
        <v>588.86102000000005</v>
      </c>
    </row>
    <row r="35" spans="1:10" ht="15.75" x14ac:dyDescent="0.25">
      <c r="A35" s="17" t="s">
        <v>62</v>
      </c>
      <c r="B35" s="6" t="s">
        <v>63</v>
      </c>
      <c r="C35" s="15">
        <v>939.5</v>
      </c>
      <c r="D35" s="7">
        <v>939.5</v>
      </c>
      <c r="E35" s="7">
        <f t="shared" si="5"/>
        <v>1033.45</v>
      </c>
      <c r="F35" s="7">
        <f t="shared" si="5"/>
        <v>1136.7950000000001</v>
      </c>
      <c r="G35" s="7">
        <f t="shared" si="5"/>
        <v>1250.4745000000003</v>
      </c>
      <c r="H35" s="7">
        <f t="shared" si="5"/>
        <v>1375.5219500000003</v>
      </c>
    </row>
    <row r="36" spans="1:10" ht="15.75" x14ac:dyDescent="0.25">
      <c r="A36" s="17" t="s">
        <v>62</v>
      </c>
      <c r="B36" s="6" t="s">
        <v>64</v>
      </c>
      <c r="C36" s="15">
        <v>3114.21</v>
      </c>
      <c r="D36" s="7"/>
      <c r="E36" s="7">
        <f t="shared" si="5"/>
        <v>0</v>
      </c>
      <c r="F36" s="7">
        <f t="shared" si="5"/>
        <v>0</v>
      </c>
      <c r="G36" s="7">
        <f t="shared" si="5"/>
        <v>0</v>
      </c>
      <c r="H36" s="7">
        <f t="shared" si="5"/>
        <v>0</v>
      </c>
    </row>
    <row r="37" spans="1:10" ht="15.75" x14ac:dyDescent="0.25">
      <c r="A37" s="17" t="s">
        <v>65</v>
      </c>
      <c r="B37" s="6" t="s">
        <v>66</v>
      </c>
      <c r="C37" s="15">
        <f>661.94+60.1</f>
        <v>722.04000000000008</v>
      </c>
      <c r="D37" s="7">
        <v>735.8</v>
      </c>
      <c r="E37" s="7">
        <f t="shared" si="5"/>
        <v>809.38</v>
      </c>
      <c r="F37" s="7">
        <f t="shared" si="5"/>
        <v>890.3180000000001</v>
      </c>
      <c r="G37" s="7">
        <f t="shared" si="5"/>
        <v>979.34980000000019</v>
      </c>
      <c r="H37" s="7">
        <f t="shared" si="5"/>
        <v>1077.2847800000002</v>
      </c>
    </row>
    <row r="38" spans="1:10" ht="15.75" x14ac:dyDescent="0.25">
      <c r="A38" s="17" t="s">
        <v>67</v>
      </c>
      <c r="B38" s="6" t="s">
        <v>68</v>
      </c>
      <c r="C38" s="15">
        <v>60.3</v>
      </c>
      <c r="D38" s="7">
        <v>165.2</v>
      </c>
      <c r="E38" s="7">
        <f t="shared" si="5"/>
        <v>181.72</v>
      </c>
      <c r="F38" s="7">
        <f t="shared" si="5"/>
        <v>199.89200000000002</v>
      </c>
      <c r="G38" s="7">
        <f t="shared" si="5"/>
        <v>219.88120000000004</v>
      </c>
      <c r="H38" s="7">
        <f t="shared" si="5"/>
        <v>241.86932000000004</v>
      </c>
    </row>
    <row r="39" spans="1:10" ht="15.75" x14ac:dyDescent="0.25">
      <c r="A39" s="5" t="s">
        <v>69</v>
      </c>
      <c r="B39" s="6" t="s">
        <v>70</v>
      </c>
      <c r="C39" s="12">
        <f>C6+C7+C9+C15+C17+C19+C20</f>
        <v>49116.870370000004</v>
      </c>
      <c r="D39" s="12">
        <f>D7+D9+D15+D17+D19+D20</f>
        <v>66251.887388000003</v>
      </c>
      <c r="E39" s="12">
        <f>E7+E9+E15+E17+E19+E20</f>
        <v>72877.076126800006</v>
      </c>
      <c r="F39" s="12">
        <f t="shared" si="5"/>
        <v>80164.783739480015</v>
      </c>
      <c r="G39" s="12">
        <f t="shared" si="5"/>
        <v>88181.26211342802</v>
      </c>
      <c r="H39" s="12">
        <f t="shared" si="5"/>
        <v>96999.388324770829</v>
      </c>
    </row>
    <row r="40" spans="1:10" ht="15.75" x14ac:dyDescent="0.25">
      <c r="A40" s="5"/>
      <c r="B40" s="6" t="s">
        <v>15</v>
      </c>
      <c r="C40" s="7">
        <f>C8+C10+C16+C18</f>
        <v>11189.22</v>
      </c>
      <c r="D40" s="7">
        <f>D8+D10+D16+D18</f>
        <v>25827.73</v>
      </c>
      <c r="E40" s="7">
        <f t="shared" si="5"/>
        <v>28410.503000000001</v>
      </c>
      <c r="F40" s="7">
        <f t="shared" si="5"/>
        <v>31251.553300000003</v>
      </c>
      <c r="G40" s="7">
        <f t="shared" si="5"/>
        <v>34376.708630000008</v>
      </c>
      <c r="H40" s="7">
        <f t="shared" si="5"/>
        <v>37814.379493000015</v>
      </c>
    </row>
    <row r="41" spans="1:10" ht="18.75" customHeight="1" x14ac:dyDescent="0.25">
      <c r="A41" s="5" t="s">
        <v>71</v>
      </c>
      <c r="B41" s="6" t="s">
        <v>72</v>
      </c>
      <c r="C41" s="15"/>
      <c r="D41" s="15"/>
      <c r="E41" s="7"/>
      <c r="F41" s="7"/>
      <c r="G41" s="7"/>
      <c r="H41" s="7"/>
    </row>
    <row r="42" spans="1:10" ht="32.25" customHeight="1" x14ac:dyDescent="0.25">
      <c r="A42" s="5" t="s">
        <v>73</v>
      </c>
      <c r="B42" s="6" t="s">
        <v>74</v>
      </c>
      <c r="C42" s="15"/>
      <c r="D42" s="15"/>
      <c r="E42" s="7"/>
      <c r="F42" s="7"/>
      <c r="G42" s="7"/>
      <c r="H42" s="7"/>
    </row>
    <row r="43" spans="1:10" ht="20.25" customHeight="1" x14ac:dyDescent="0.25">
      <c r="A43" s="5" t="s">
        <v>75</v>
      </c>
      <c r="B43" s="6" t="s">
        <v>76</v>
      </c>
      <c r="C43" s="15"/>
      <c r="D43" s="15"/>
      <c r="E43" s="15"/>
      <c r="F43" s="15"/>
      <c r="G43" s="15"/>
      <c r="H43" s="15"/>
    </row>
    <row r="44" spans="1:10" ht="15.75" x14ac:dyDescent="0.25">
      <c r="A44" s="5"/>
      <c r="B44" s="6" t="s">
        <v>77</v>
      </c>
      <c r="C44" s="15"/>
      <c r="D44" s="15"/>
      <c r="E44" s="12"/>
      <c r="F44" s="12"/>
      <c r="G44" s="12"/>
      <c r="H44" s="12"/>
    </row>
    <row r="45" spans="1:10" ht="15.75" x14ac:dyDescent="0.25">
      <c r="A45" s="5" t="s">
        <v>78</v>
      </c>
      <c r="B45" s="6" t="s">
        <v>79</v>
      </c>
      <c r="C45" s="15"/>
      <c r="D45" s="15"/>
      <c r="E45" s="12"/>
      <c r="F45" s="12"/>
      <c r="G45" s="12"/>
      <c r="H45" s="12"/>
    </row>
    <row r="46" spans="1:10" ht="15.75" x14ac:dyDescent="0.25">
      <c r="A46" s="5" t="s">
        <v>80</v>
      </c>
      <c r="B46" s="6" t="s">
        <v>81</v>
      </c>
      <c r="C46" s="5"/>
      <c r="D46" s="5"/>
      <c r="E46" s="12"/>
      <c r="F46" s="12"/>
      <c r="G46" s="12"/>
      <c r="H46" s="12"/>
    </row>
    <row r="47" spans="1:10" ht="15.75" x14ac:dyDescent="0.25">
      <c r="A47" s="5" t="s">
        <v>82</v>
      </c>
      <c r="B47" s="6" t="s">
        <v>83</v>
      </c>
      <c r="C47" s="5"/>
      <c r="D47" s="5"/>
      <c r="E47" s="12"/>
      <c r="F47" s="12"/>
      <c r="G47" s="12"/>
      <c r="H47" s="12"/>
      <c r="I47" s="18"/>
      <c r="J47" s="18"/>
    </row>
    <row r="48" spans="1:10" ht="15.75" x14ac:dyDescent="0.25">
      <c r="A48" s="5" t="s">
        <v>84</v>
      </c>
      <c r="B48" s="6" t="s">
        <v>85</v>
      </c>
      <c r="C48" s="5"/>
      <c r="D48" s="5"/>
      <c r="E48" s="12"/>
      <c r="F48" s="12"/>
      <c r="G48" s="12"/>
      <c r="H48" s="12"/>
      <c r="I48" s="18"/>
      <c r="J48" s="18"/>
    </row>
    <row r="49" spans="1:8" ht="15.75" x14ac:dyDescent="0.25">
      <c r="A49" s="5" t="s">
        <v>86</v>
      </c>
      <c r="B49" s="6" t="s">
        <v>87</v>
      </c>
      <c r="C49" s="5"/>
      <c r="D49" s="5"/>
      <c r="E49" s="12"/>
      <c r="F49" s="12"/>
      <c r="G49" s="12"/>
      <c r="H49" s="12"/>
    </row>
    <row r="50" spans="1:8" ht="15.75" x14ac:dyDescent="0.25">
      <c r="A50" s="5" t="s">
        <v>88</v>
      </c>
      <c r="B50" s="6" t="s">
        <v>89</v>
      </c>
      <c r="C50" s="5"/>
      <c r="D50" s="5"/>
      <c r="E50" s="12"/>
      <c r="F50" s="12"/>
      <c r="G50" s="12"/>
      <c r="H50" s="12"/>
    </row>
    <row r="51" spans="1:8" ht="15.75" x14ac:dyDescent="0.25">
      <c r="A51" s="5" t="s">
        <v>90</v>
      </c>
      <c r="B51" s="6" t="s">
        <v>91</v>
      </c>
      <c r="C51" s="5"/>
      <c r="D51" s="5"/>
      <c r="E51" s="12"/>
      <c r="F51" s="12"/>
      <c r="G51" s="12"/>
      <c r="H51" s="12"/>
    </row>
    <row r="52" spans="1:8" ht="15.75" x14ac:dyDescent="0.25">
      <c r="A52" s="5" t="s">
        <v>92</v>
      </c>
      <c r="B52" s="6" t="s">
        <v>93</v>
      </c>
      <c r="C52" s="5"/>
      <c r="D52" s="5"/>
      <c r="E52" s="12"/>
      <c r="F52" s="12"/>
      <c r="G52" s="12"/>
      <c r="H52" s="12"/>
    </row>
    <row r="53" spans="1:8" ht="15.75" hidden="1" x14ac:dyDescent="0.25">
      <c r="A53" s="5" t="s">
        <v>94</v>
      </c>
      <c r="B53" s="6" t="s">
        <v>95</v>
      </c>
      <c r="C53" s="5"/>
    </row>
    <row r="54" spans="1:8" ht="14.25" customHeight="1" x14ac:dyDescent="0.25"/>
    <row r="56" spans="1:8" ht="15.75" customHeight="1" x14ac:dyDescent="0.25">
      <c r="A56" s="19" t="s">
        <v>96</v>
      </c>
      <c r="B56" s="20"/>
      <c r="C56" s="20"/>
      <c r="D56" s="20"/>
      <c r="E56" s="20"/>
      <c r="F56" s="20"/>
      <c r="G56" s="20"/>
    </row>
  </sheetData>
  <mergeCells count="4">
    <mergeCell ref="A1:G1"/>
    <mergeCell ref="A2:G2"/>
    <mergeCell ref="A3:G3"/>
    <mergeCell ref="A56:G56"/>
  </mergeCells>
  <hyperlinks>
    <hyperlink ref="B13" r:id="rId1" location="i1336888" tooltip="Таблица П1.12" display="http://files.stroyinf.ru/Data2/1/4293849/4293849236.htm - i1336888"/>
  </hyperlinks>
  <pageMargins left="0.7" right="0.7" top="0.75" bottom="0.75" header="0.3" footer="0.3"/>
  <pageSetup paperSize="9" scale="60" orientation="portrait" r:id="rId2"/>
  <colBreaks count="1" manualBreakCount="1">
    <brk id="8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2017-04-28T08:03:53Z</dcterms:modified>
</cp:coreProperties>
</file>